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500" activeTab="1"/>
  </bookViews>
  <sheets>
    <sheet name="26.05" sheetId="1" r:id="rId1"/>
    <sheet name="27.05" sheetId="2" r:id="rId2"/>
    <sheet name="28.05" sheetId="3" r:id="rId3"/>
    <sheet name="29.05" sheetId="4" r:id="rId4"/>
    <sheet name="30.05" sheetId="5" r:id="rId5"/>
    <sheet name="02.06" sheetId="6" r:id="rId6"/>
    <sheet name="03.06" sheetId="7" r:id="rId7"/>
    <sheet name="04.06" sheetId="8" r:id="rId8"/>
    <sheet name="05.06" sheetId="9" r:id="rId9"/>
    <sheet name="06.06" sheetId="10" r:id="rId10"/>
    <sheet name="09.06" sheetId="11" r:id="rId11"/>
    <sheet name="10.06" sheetId="12" r:id="rId12"/>
    <sheet name="11.06" sheetId="13" r:id="rId13"/>
  </sheets>
  <externalReferences>
    <externalReference r:id="rId14"/>
    <externalReference r:id="rId15"/>
  </externalReferences>
  <definedNames>
    <definedName name="Группа">#REF!</definedName>
    <definedName name="Дата_Печати">#REF!</definedName>
    <definedName name="Дата_Сост">#REF!</definedName>
    <definedName name="домя">#REF!</definedName>
    <definedName name="март">#REF!</definedName>
    <definedName name="мина">#REF!</definedName>
    <definedName name="_xlnm.Print_Area" localSheetId="5">'02.06'!$A$1:$P$27</definedName>
    <definedName name="_xlnm.Print_Area" localSheetId="6">'03.06'!$A$1:$P$28</definedName>
    <definedName name="_xlnm.Print_Area" localSheetId="7">'04.06'!$A$1:$Q$29</definedName>
    <definedName name="_xlnm.Print_Area" localSheetId="8">'05.06'!$A$1:$Q$29</definedName>
    <definedName name="_xlnm.Print_Area" localSheetId="9">'06.06'!$A$1:$P$30</definedName>
    <definedName name="_xlnm.Print_Area" localSheetId="10">'09.06'!$A$1:$P$28</definedName>
    <definedName name="_xlnm.Print_Area" localSheetId="11">'10.06'!$A$1:$P$30</definedName>
    <definedName name="_xlnm.Print_Area" localSheetId="12">'11.06'!$A$1:$Q$29</definedName>
    <definedName name="_xlnm.Print_Area" localSheetId="0">'26.05'!$A$1:$P$26</definedName>
    <definedName name="_xlnm.Print_Area" localSheetId="1">'27.05'!$A$1:$O$27</definedName>
    <definedName name="_xlnm.Print_Area" localSheetId="2">'28.05'!$A$1:$O$30</definedName>
    <definedName name="_xlnm.Print_Area" localSheetId="3">'29.05'!$A$1:$P$28</definedName>
    <definedName name="_xlnm.Print_Area" localSheetId="4">'30.05'!$A$1:$O$26</definedName>
    <definedName name="С3">'[2]3 день'!$A$3</definedName>
    <definedName name="Физ_Норма">#REF!</definedName>
  </definedNames>
  <calcPr calcId="125725"/>
</workbook>
</file>

<file path=xl/calcChain.xml><?xml version="1.0" encoding="utf-8"?>
<calcChain xmlns="http://schemas.openxmlformats.org/spreadsheetml/2006/main">
  <c r="J15" i="13"/>
  <c r="K23"/>
  <c r="K22"/>
  <c r="K21"/>
  <c r="O20"/>
  <c r="N20"/>
  <c r="M20"/>
  <c r="L20"/>
  <c r="K20"/>
  <c r="D20"/>
  <c r="C20"/>
  <c r="O19"/>
  <c r="N19"/>
  <c r="M19"/>
  <c r="L19"/>
  <c r="K19"/>
  <c r="D19"/>
  <c r="C19"/>
  <c r="K18"/>
  <c r="D18"/>
  <c r="K17"/>
  <c r="D17"/>
  <c r="C17"/>
  <c r="O16"/>
  <c r="O26" s="1"/>
  <c r="N16"/>
  <c r="N26" s="1"/>
  <c r="M16"/>
  <c r="M26" s="1"/>
  <c r="L16"/>
  <c r="L26" s="1"/>
  <c r="K16"/>
  <c r="K26" s="1"/>
  <c r="D16"/>
  <c r="K14"/>
  <c r="O13"/>
  <c r="N13"/>
  <c r="M13"/>
  <c r="L13"/>
  <c r="K13"/>
  <c r="O12"/>
  <c r="N12"/>
  <c r="M12"/>
  <c r="L12"/>
  <c r="D12"/>
  <c r="C12"/>
  <c r="O11"/>
  <c r="N11"/>
  <c r="M11"/>
  <c r="L11"/>
  <c r="K11"/>
  <c r="D11"/>
  <c r="C11"/>
  <c r="O10"/>
  <c r="N10"/>
  <c r="M10"/>
  <c r="L10"/>
  <c r="K10"/>
  <c r="D10"/>
  <c r="C10"/>
  <c r="O9"/>
  <c r="O15" s="1"/>
  <c r="N9"/>
  <c r="N15" s="1"/>
  <c r="M9"/>
  <c r="M15" s="1"/>
  <c r="L9"/>
  <c r="L15" s="1"/>
  <c r="K9"/>
  <c r="K15" s="1"/>
  <c r="K32" s="1"/>
  <c r="D9"/>
  <c r="C9"/>
  <c r="K3"/>
  <c r="O27" i="12"/>
  <c r="N27"/>
  <c r="M27"/>
  <c r="L27"/>
  <c r="J27"/>
  <c r="K26"/>
  <c r="K25"/>
  <c r="O24"/>
  <c r="N24"/>
  <c r="M24"/>
  <c r="L24"/>
  <c r="D24"/>
  <c r="C24"/>
  <c r="B24"/>
  <c r="K22"/>
  <c r="C22"/>
  <c r="K21"/>
  <c r="C21"/>
  <c r="K20"/>
  <c r="D20"/>
  <c r="K19"/>
  <c r="D19"/>
  <c r="K18"/>
  <c r="D18"/>
  <c r="C18"/>
  <c r="K17"/>
  <c r="K27" s="1"/>
  <c r="D17"/>
  <c r="C17"/>
  <c r="K16"/>
  <c r="D16"/>
  <c r="J15"/>
  <c r="K12"/>
  <c r="D12"/>
  <c r="C12"/>
  <c r="B12"/>
  <c r="K11"/>
  <c r="D11"/>
  <c r="M10"/>
  <c r="K10"/>
  <c r="D10"/>
  <c r="C10"/>
  <c r="O9"/>
  <c r="O15" s="1"/>
  <c r="N9"/>
  <c r="N15" s="1"/>
  <c r="M9"/>
  <c r="M15" s="1"/>
  <c r="L9"/>
  <c r="L15" s="1"/>
  <c r="K9"/>
  <c r="K15" s="1"/>
  <c r="K33" s="1"/>
  <c r="D9"/>
  <c r="C9"/>
  <c r="J3"/>
  <c r="O25" i="11"/>
  <c r="N25"/>
  <c r="M25"/>
  <c r="L25"/>
  <c r="J25"/>
  <c r="K22"/>
  <c r="K21"/>
  <c r="D21"/>
  <c r="C21"/>
  <c r="K20"/>
  <c r="D20"/>
  <c r="C20"/>
  <c r="K19"/>
  <c r="D19"/>
  <c r="C19"/>
  <c r="K18"/>
  <c r="D18"/>
  <c r="K17"/>
  <c r="D17"/>
  <c r="C17"/>
  <c r="K16"/>
  <c r="K25" s="1"/>
  <c r="D16"/>
  <c r="C16"/>
  <c r="J15"/>
  <c r="O13"/>
  <c r="N13"/>
  <c r="N15" s="1"/>
  <c r="M13"/>
  <c r="L13"/>
  <c r="L15" s="1"/>
  <c r="K13"/>
  <c r="D13"/>
  <c r="K12"/>
  <c r="K11"/>
  <c r="O10"/>
  <c r="N10"/>
  <c r="M10"/>
  <c r="L10"/>
  <c r="K10"/>
  <c r="J10"/>
  <c r="D10"/>
  <c r="C10"/>
  <c r="O9"/>
  <c r="O15" s="1"/>
  <c r="N9"/>
  <c r="M9"/>
  <c r="M15" s="1"/>
  <c r="L9"/>
  <c r="K9"/>
  <c r="K15" s="1"/>
  <c r="J9"/>
  <c r="D9"/>
  <c r="J3"/>
  <c r="J27" i="10"/>
  <c r="K26"/>
  <c r="K25"/>
  <c r="O24"/>
  <c r="M24"/>
  <c r="K24"/>
  <c r="J24"/>
  <c r="N24" s="1"/>
  <c r="D24"/>
  <c r="C24"/>
  <c r="O23"/>
  <c r="O27" s="1"/>
  <c r="N23"/>
  <c r="M23"/>
  <c r="M27" s="1"/>
  <c r="L23"/>
  <c r="K23"/>
  <c r="D23"/>
  <c r="C23"/>
  <c r="O22"/>
  <c r="N22"/>
  <c r="N27" s="1"/>
  <c r="M22"/>
  <c r="L22"/>
  <c r="L27" s="1"/>
  <c r="K22"/>
  <c r="D22"/>
  <c r="C22"/>
  <c r="K21"/>
  <c r="K27" s="1"/>
  <c r="D21"/>
  <c r="C21"/>
  <c r="D20"/>
  <c r="C20"/>
  <c r="K19"/>
  <c r="D19"/>
  <c r="K18"/>
  <c r="D18"/>
  <c r="K17"/>
  <c r="D17"/>
  <c r="K16"/>
  <c r="O15"/>
  <c r="N15"/>
  <c r="M15"/>
  <c r="L15"/>
  <c r="K12"/>
  <c r="J12"/>
  <c r="J15" s="1"/>
  <c r="C12"/>
  <c r="K11"/>
  <c r="D11"/>
  <c r="K10"/>
  <c r="J10"/>
  <c r="D10"/>
  <c r="K9"/>
  <c r="K15" s="1"/>
  <c r="D9"/>
  <c r="A7"/>
  <c r="J3"/>
  <c r="O26" i="9"/>
  <c r="N26"/>
  <c r="M26"/>
  <c r="L26"/>
  <c r="J26"/>
  <c r="K25"/>
  <c r="K24"/>
  <c r="C24"/>
  <c r="K23"/>
  <c r="J23"/>
  <c r="O23" s="1"/>
  <c r="D23"/>
  <c r="C23"/>
  <c r="K22"/>
  <c r="K21"/>
  <c r="K20"/>
  <c r="D20"/>
  <c r="K19"/>
  <c r="D19"/>
  <c r="C18"/>
  <c r="K17"/>
  <c r="D17"/>
  <c r="K16"/>
  <c r="K26" s="1"/>
  <c r="O13"/>
  <c r="O15" s="1"/>
  <c r="N13"/>
  <c r="N15" s="1"/>
  <c r="M13"/>
  <c r="M15" s="1"/>
  <c r="L13"/>
  <c r="L15" s="1"/>
  <c r="K13"/>
  <c r="K12"/>
  <c r="J12"/>
  <c r="C12"/>
  <c r="K11"/>
  <c r="K10"/>
  <c r="J10"/>
  <c r="D10"/>
  <c r="C10"/>
  <c r="K9"/>
  <c r="K15" s="1"/>
  <c r="J9"/>
  <c r="J15" s="1"/>
  <c r="D9"/>
  <c r="K3"/>
  <c r="O26" i="8"/>
  <c r="N26"/>
  <c r="M26"/>
  <c r="J26"/>
  <c r="K23"/>
  <c r="D23"/>
  <c r="K22"/>
  <c r="K21"/>
  <c r="D21"/>
  <c r="C21"/>
  <c r="L20"/>
  <c r="L26" s="1"/>
  <c r="K20"/>
  <c r="D19"/>
  <c r="C19"/>
  <c r="K18"/>
  <c r="D18"/>
  <c r="K17"/>
  <c r="K26" s="1"/>
  <c r="K16"/>
  <c r="D16"/>
  <c r="N15"/>
  <c r="L15"/>
  <c r="J15"/>
  <c r="K14"/>
  <c r="O13"/>
  <c r="O15" s="1"/>
  <c r="N13"/>
  <c r="M13"/>
  <c r="M15" s="1"/>
  <c r="L13"/>
  <c r="K13"/>
  <c r="K11"/>
  <c r="K10"/>
  <c r="D10"/>
  <c r="K9"/>
  <c r="K15" s="1"/>
  <c r="K31" s="1"/>
  <c r="D9"/>
  <c r="K3"/>
  <c r="O25" i="7"/>
  <c r="N25"/>
  <c r="M25"/>
  <c r="L25"/>
  <c r="J25"/>
  <c r="K24"/>
  <c r="K23"/>
  <c r="K22"/>
  <c r="K21"/>
  <c r="D21"/>
  <c r="K20"/>
  <c r="K19"/>
  <c r="K17"/>
  <c r="D17"/>
  <c r="K16"/>
  <c r="D16"/>
  <c r="K15"/>
  <c r="K25" s="1"/>
  <c r="L14"/>
  <c r="J14"/>
  <c r="O12"/>
  <c r="N12"/>
  <c r="N14" s="1"/>
  <c r="M12"/>
  <c r="L12"/>
  <c r="K12"/>
  <c r="K11"/>
  <c r="D11"/>
  <c r="O10"/>
  <c r="N10"/>
  <c r="M10"/>
  <c r="L10"/>
  <c r="K10"/>
  <c r="J10"/>
  <c r="D10"/>
  <c r="C10"/>
  <c r="O9"/>
  <c r="O14" s="1"/>
  <c r="N9"/>
  <c r="M9"/>
  <c r="M14" s="1"/>
  <c r="L9"/>
  <c r="K9"/>
  <c r="K14" s="1"/>
  <c r="K30" s="1"/>
  <c r="J9"/>
  <c r="D9"/>
  <c r="C9"/>
  <c r="J3"/>
  <c r="D21" i="6"/>
  <c r="D22" i="11" s="1"/>
  <c r="J24" i="6"/>
  <c r="K21"/>
  <c r="O20"/>
  <c r="O24" s="1"/>
  <c r="N20"/>
  <c r="M20"/>
  <c r="M24" s="1"/>
  <c r="L20"/>
  <c r="K20"/>
  <c r="D20"/>
  <c r="C20"/>
  <c r="O19"/>
  <c r="N19"/>
  <c r="M19"/>
  <c r="L19"/>
  <c r="K19"/>
  <c r="C19"/>
  <c r="O18"/>
  <c r="N18"/>
  <c r="N24" s="1"/>
  <c r="M18"/>
  <c r="L18"/>
  <c r="L24" s="1"/>
  <c r="K18"/>
  <c r="C18"/>
  <c r="K17"/>
  <c r="D17"/>
  <c r="C17"/>
  <c r="K16"/>
  <c r="K24" s="1"/>
  <c r="D16"/>
  <c r="C16"/>
  <c r="L15"/>
  <c r="J15"/>
  <c r="O13"/>
  <c r="N13"/>
  <c r="N15" s="1"/>
  <c r="M13"/>
  <c r="L13"/>
  <c r="K13"/>
  <c r="K12"/>
  <c r="K11"/>
  <c r="O10"/>
  <c r="N10"/>
  <c r="M10"/>
  <c r="L10"/>
  <c r="K10"/>
  <c r="D10"/>
  <c r="O9"/>
  <c r="O15" s="1"/>
  <c r="N9"/>
  <c r="M9"/>
  <c r="M15" s="1"/>
  <c r="L9"/>
  <c r="K9"/>
  <c r="K15" s="1"/>
  <c r="K28" s="1"/>
  <c r="D9"/>
  <c r="J3"/>
  <c r="D22" i="5"/>
  <c r="D22" i="7" s="1"/>
  <c r="D16" i="10" s="1"/>
  <c r="D23" i="13" s="1"/>
  <c r="O23" i="5"/>
  <c r="N23"/>
  <c r="M23"/>
  <c r="L23"/>
  <c r="J23"/>
  <c r="K22"/>
  <c r="K21"/>
  <c r="K20"/>
  <c r="K19"/>
  <c r="K18"/>
  <c r="K17"/>
  <c r="D17"/>
  <c r="K16"/>
  <c r="K23" s="1"/>
  <c r="D16"/>
  <c r="O15"/>
  <c r="N15"/>
  <c r="M15"/>
  <c r="L15"/>
  <c r="J15"/>
  <c r="K14"/>
  <c r="O13"/>
  <c r="N13"/>
  <c r="M13"/>
  <c r="L13"/>
  <c r="K13"/>
  <c r="C13"/>
  <c r="C12"/>
  <c r="K11"/>
  <c r="B11"/>
  <c r="K10"/>
  <c r="D10"/>
  <c r="K9"/>
  <c r="K15" s="1"/>
  <c r="D9"/>
  <c r="A7"/>
  <c r="J3"/>
  <c r="O25" i="4"/>
  <c r="N25"/>
  <c r="M25"/>
  <c r="L25"/>
  <c r="J25"/>
  <c r="K22"/>
  <c r="K21"/>
  <c r="D21"/>
  <c r="K20"/>
  <c r="K19"/>
  <c r="K25" s="1"/>
  <c r="K18"/>
  <c r="D18"/>
  <c r="K17"/>
  <c r="D17"/>
  <c r="K16"/>
  <c r="D16"/>
  <c r="L15"/>
  <c r="J15"/>
  <c r="O13"/>
  <c r="O15" s="1"/>
  <c r="N13"/>
  <c r="N15" s="1"/>
  <c r="M13"/>
  <c r="M15" s="1"/>
  <c r="L13"/>
  <c r="K13"/>
  <c r="K12"/>
  <c r="D12"/>
  <c r="C12"/>
  <c r="B12"/>
  <c r="K11"/>
  <c r="K10"/>
  <c r="D10"/>
  <c r="C10"/>
  <c r="K9"/>
  <c r="K15" s="1"/>
  <c r="K31" s="1"/>
  <c r="C9"/>
  <c r="A7"/>
  <c r="J3"/>
  <c r="K26" i="3"/>
  <c r="K25"/>
  <c r="K24"/>
  <c r="D24"/>
  <c r="O23"/>
  <c r="N23"/>
  <c r="M23"/>
  <c r="L23"/>
  <c r="K23"/>
  <c r="D23"/>
  <c r="O22"/>
  <c r="N22"/>
  <c r="M22"/>
  <c r="L22"/>
  <c r="K22"/>
  <c r="L21"/>
  <c r="K21"/>
  <c r="K20"/>
  <c r="D20"/>
  <c r="K19"/>
  <c r="K27" s="1"/>
  <c r="K18"/>
  <c r="D18"/>
  <c r="M17"/>
  <c r="L17"/>
  <c r="K17"/>
  <c r="D17"/>
  <c r="O16"/>
  <c r="N16"/>
  <c r="M16"/>
  <c r="L16"/>
  <c r="K16"/>
  <c r="J15"/>
  <c r="O13"/>
  <c r="O15" s="1"/>
  <c r="N13"/>
  <c r="N15" s="1"/>
  <c r="M13"/>
  <c r="M15" s="1"/>
  <c r="L13"/>
  <c r="L15" s="1"/>
  <c r="K13"/>
  <c r="K12"/>
  <c r="K11"/>
  <c r="K10"/>
  <c r="K9"/>
  <c r="K15" s="1"/>
  <c r="K32" s="1"/>
  <c r="N4"/>
  <c r="L4"/>
  <c r="J3"/>
  <c r="O24" i="2"/>
  <c r="N21"/>
  <c r="N24" s="1"/>
  <c r="M21"/>
  <c r="M24" s="1"/>
  <c r="L21"/>
  <c r="L24" s="1"/>
  <c r="K21"/>
  <c r="J21"/>
  <c r="K20"/>
  <c r="D20"/>
  <c r="K19"/>
  <c r="K24" s="1"/>
  <c r="K18"/>
  <c r="D18"/>
  <c r="K17"/>
  <c r="D17"/>
  <c r="K16"/>
  <c r="D16"/>
  <c r="O15"/>
  <c r="N15"/>
  <c r="M15"/>
  <c r="L15"/>
  <c r="K12"/>
  <c r="J12"/>
  <c r="J15" s="1"/>
  <c r="C12"/>
  <c r="B12"/>
  <c r="K11"/>
  <c r="D11"/>
  <c r="K10"/>
  <c r="D10"/>
  <c r="K9"/>
  <c r="K15" s="1"/>
  <c r="K30" s="1"/>
  <c r="D9"/>
  <c r="A7"/>
  <c r="N4"/>
  <c r="L4"/>
  <c r="J3"/>
  <c r="J23" i="1"/>
  <c r="J15"/>
  <c r="O22"/>
  <c r="N22"/>
  <c r="M22"/>
  <c r="L22"/>
  <c r="K22"/>
  <c r="O21"/>
  <c r="N21"/>
  <c r="M21"/>
  <c r="L21"/>
  <c r="D21"/>
  <c r="O20"/>
  <c r="N20"/>
  <c r="M20"/>
  <c r="L20"/>
  <c r="D20"/>
  <c r="O19"/>
  <c r="N19"/>
  <c r="M19"/>
  <c r="L19"/>
  <c r="K19"/>
  <c r="D19"/>
  <c r="O18"/>
  <c r="N18"/>
  <c r="M18"/>
  <c r="L18"/>
  <c r="K18"/>
  <c r="D18"/>
  <c r="O17"/>
  <c r="N17"/>
  <c r="M17"/>
  <c r="L17"/>
  <c r="K17"/>
  <c r="D17"/>
  <c r="O16"/>
  <c r="O23" s="1"/>
  <c r="N16"/>
  <c r="N23" s="1"/>
  <c r="M16"/>
  <c r="M23" s="1"/>
  <c r="L16"/>
  <c r="L23" s="1"/>
  <c r="K16"/>
  <c r="K23" s="1"/>
  <c r="D16"/>
  <c r="O13"/>
  <c r="N13"/>
  <c r="N15" s="1"/>
  <c r="M13"/>
  <c r="L13"/>
  <c r="L15" s="1"/>
  <c r="K13"/>
  <c r="K12"/>
  <c r="K11"/>
  <c r="D11"/>
  <c r="O10"/>
  <c r="N10"/>
  <c r="M10"/>
  <c r="L10"/>
  <c r="K10"/>
  <c r="D10"/>
  <c r="O9"/>
  <c r="O15" s="1"/>
  <c r="N9"/>
  <c r="M9"/>
  <c r="M15" s="1"/>
  <c r="L9"/>
  <c r="K9"/>
  <c r="K15" s="1"/>
  <c r="K27" s="1"/>
  <c r="D9"/>
  <c r="K30" i="11" l="1"/>
  <c r="K34" i="10"/>
  <c r="L24"/>
  <c r="K32" i="9"/>
  <c r="L23"/>
  <c r="N23"/>
  <c r="M23"/>
  <c r="K29" i="5"/>
</calcChain>
</file>

<file path=xl/sharedStrings.xml><?xml version="1.0" encoding="utf-8"?>
<sst xmlns="http://schemas.openxmlformats.org/spreadsheetml/2006/main" count="479" uniqueCount="101">
  <si>
    <t>УТВЕРЖДАЮ</t>
  </si>
  <si>
    <t>Начальник лагеря                       Филимонова Л.Н.</t>
  </si>
  <si>
    <t>"26"</t>
  </si>
  <si>
    <t>мая</t>
  </si>
  <si>
    <t>2025г</t>
  </si>
  <si>
    <t xml:space="preserve">Меню </t>
  </si>
  <si>
    <t xml:space="preserve"> Филиал МБОУ "Поташкинская СОШ"- "Березовская ООШ"</t>
  </si>
  <si>
    <t>Прием пищи</t>
  </si>
  <si>
    <t>гор.блюдо</t>
  </si>
  <si>
    <t>№ рец.</t>
  </si>
  <si>
    <t>Наименование блюд</t>
  </si>
  <si>
    <t>Выход</t>
  </si>
  <si>
    <t>Цена</t>
  </si>
  <si>
    <t>ЭЦ, ккал</t>
  </si>
  <si>
    <t>Белки</t>
  </si>
  <si>
    <t>Жиры</t>
  </si>
  <si>
    <t>Углеводы</t>
  </si>
  <si>
    <t>завтрак</t>
  </si>
  <si>
    <t>гор.напиток</t>
  </si>
  <si>
    <t>закуска</t>
  </si>
  <si>
    <t>30/5/10</t>
  </si>
  <si>
    <t>фрукт</t>
  </si>
  <si>
    <t>обед</t>
  </si>
  <si>
    <t>1 блюдо</t>
  </si>
  <si>
    <t>гарнир</t>
  </si>
  <si>
    <t>2 блюдо</t>
  </si>
  <si>
    <t>напиток</t>
  </si>
  <si>
    <t>хлеб</t>
  </si>
  <si>
    <t>Исполнитель:</t>
  </si>
  <si>
    <t>К.В.Коваль</t>
  </si>
  <si>
    <t>яблоко</t>
  </si>
  <si>
    <t>овощи свежие (огурцы)</t>
  </si>
  <si>
    <t>"27"</t>
  </si>
  <si>
    <t>70</t>
  </si>
  <si>
    <t>30/10/2</t>
  </si>
  <si>
    <t>фрукты</t>
  </si>
  <si>
    <t>Хлеб пшеничный формовой</t>
  </si>
  <si>
    <t>мандарин</t>
  </si>
  <si>
    <t>Овощи свежие (томаты)</t>
  </si>
  <si>
    <t>"28"</t>
  </si>
  <si>
    <t>Филиал  МБОУ "Поташкинская СОШ" - "Берёзовская ООШ"</t>
  </si>
  <si>
    <t>Каша пшенная молочная с маслом сливочным</t>
  </si>
  <si>
    <t>Кофейный напиток с молоком</t>
  </si>
  <si>
    <t>бутерброд с маслом и сыром</t>
  </si>
  <si>
    <t>Биточки из мяса кур</t>
  </si>
  <si>
    <t>соус</t>
  </si>
  <si>
    <t>напиток из плодов шиповника</t>
  </si>
  <si>
    <t>-</t>
  </si>
  <si>
    <t>Овощи свежие (огурцы)</t>
  </si>
  <si>
    <t>"29"</t>
  </si>
  <si>
    <t>2025г.</t>
  </si>
  <si>
    <t>Каша молочная Дружба (рис, пшено) с маслом сливочным</t>
  </si>
  <si>
    <t>31/2</t>
  </si>
  <si>
    <t>Кисель с витаминами "Витошка"</t>
  </si>
  <si>
    <t>Овощи консервированные отварные</t>
  </si>
  <si>
    <t>"30"</t>
  </si>
  <si>
    <t>2025 г.</t>
  </si>
  <si>
    <t>Котлета "Школьная"</t>
  </si>
  <si>
    <t>90</t>
  </si>
  <si>
    <t>494</t>
  </si>
  <si>
    <t>Компот из плодов или ягод сушёных</t>
  </si>
  <si>
    <t>хлеб ржаной</t>
  </si>
  <si>
    <t>Меню</t>
  </si>
  <si>
    <t xml:space="preserve">Меню  </t>
  </si>
  <si>
    <t>"02"</t>
  </si>
  <si>
    <t>июня</t>
  </si>
  <si>
    <t>Филиал МБОУ "Поташктнская СОШ" -  "Берёзовская ООШ"</t>
  </si>
  <si>
    <t xml:space="preserve">Компот из сухофруктов </t>
  </si>
  <si>
    <t>148</t>
  </si>
  <si>
    <t>"03"</t>
  </si>
  <si>
    <t>Филиал МБОУ " Поташкинская СОШ"-"Березовская ООШ"</t>
  </si>
  <si>
    <t xml:space="preserve">Рассольник домашний </t>
  </si>
  <si>
    <t>Компот из свежих плодов или ягод</t>
  </si>
  <si>
    <t>К.В. Коваль</t>
  </si>
  <si>
    <t>"04"</t>
  </si>
  <si>
    <t>Филиал МБОУ " Поташкинская СОШ" - "Берёзовская ООШ"</t>
  </si>
  <si>
    <t>30/10/5</t>
  </si>
  <si>
    <t>яблоки</t>
  </si>
  <si>
    <t>Суп картофельный с макаронными изделиями</t>
  </si>
  <si>
    <t>гаринир</t>
  </si>
  <si>
    <t>Тефтели из мяса говядины</t>
  </si>
  <si>
    <t>хлеб пшеничный формовой</t>
  </si>
  <si>
    <t>"05"</t>
  </si>
  <si>
    <t>филиал МБОУ "Поташкинская СОШ"-"Берёзовская ООШ"</t>
  </si>
  <si>
    <t>35/10/5</t>
  </si>
  <si>
    <t>"06"</t>
  </si>
  <si>
    <t>К.В Коваль</t>
  </si>
  <si>
    <t>"09"</t>
  </si>
  <si>
    <t>филиал  МБОУ"Поташкинская СОШ" - "Берёзовская ООШ"</t>
  </si>
  <si>
    <t xml:space="preserve">К.В Коваль </t>
  </si>
  <si>
    <t>"10"</t>
  </si>
  <si>
    <t>Филиал  МБОУ "Поташкинская СОШ"- "Берёзовская ООШ"</t>
  </si>
  <si>
    <t>40/5/12</t>
  </si>
  <si>
    <t>40/50</t>
  </si>
  <si>
    <t>"11"</t>
  </si>
  <si>
    <t>Филиал  МБОУ " Поташкинская СОШ" - "Берёзовская ООШ"</t>
  </si>
  <si>
    <t>40/5/10</t>
  </si>
  <si>
    <t>200</t>
  </si>
  <si>
    <t>573</t>
  </si>
  <si>
    <t>574</t>
  </si>
  <si>
    <t>Коваль К.В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</si>
</sst>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0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6"/>
      <color indexed="8"/>
      <name val="Arial"/>
      <family val="2"/>
      <charset val="204"/>
    </font>
    <font>
      <sz val="14"/>
      <name val="Calibri"/>
      <family val="2"/>
      <charset val="204"/>
    </font>
    <font>
      <b/>
      <i/>
      <sz val="14"/>
      <color indexed="8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i/>
      <sz val="16"/>
      <color indexed="8"/>
      <name val="Arial"/>
      <family val="2"/>
      <charset val="204"/>
    </font>
    <font>
      <b/>
      <i/>
      <u/>
      <sz val="16"/>
      <color indexed="8"/>
      <name val="Arial"/>
      <family val="2"/>
      <charset val="204"/>
    </font>
    <font>
      <i/>
      <u/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Calibri"/>
      <family val="2"/>
      <charset val="204"/>
    </font>
    <font>
      <i/>
      <sz val="14"/>
      <color indexed="8"/>
      <name val="Arial"/>
      <family val="2"/>
      <charset val="204"/>
    </font>
    <font>
      <b/>
      <i/>
      <sz val="18"/>
      <color indexed="8"/>
      <name val="Arial"/>
      <family val="2"/>
      <charset val="204"/>
    </font>
    <font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2" fillId="0" borderId="0" xfId="0" applyFont="1"/>
    <xf numFmtId="0" fontId="4" fillId="0" borderId="0" xfId="1" applyFont="1"/>
    <xf numFmtId="0" fontId="2" fillId="0" borderId="0" xfId="1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1" applyFont="1"/>
    <xf numFmtId="0" fontId="2" fillId="0" borderId="0" xfId="1" applyFont="1" applyAlignment="1">
      <alignment horizontal="center"/>
    </xf>
    <xf numFmtId="0" fontId="6" fillId="0" borderId="0" xfId="1" applyFont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2" xfId="1" applyFont="1" applyBorder="1" applyAlignment="1">
      <alignment horizontal="center"/>
    </xf>
    <xf numFmtId="2" fontId="2" fillId="0" borderId="11" xfId="1" applyNumberFormat="1" applyFont="1" applyBorder="1"/>
    <xf numFmtId="2" fontId="2" fillId="0" borderId="12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7" xfId="1" applyFont="1" applyBorder="1" applyAlignment="1">
      <alignment horizontal="center"/>
    </xf>
    <xf numFmtId="2" fontId="2" fillId="0" borderId="15" xfId="1" applyNumberFormat="1" applyFont="1" applyBorder="1"/>
    <xf numFmtId="2" fontId="2" fillId="0" borderId="17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wrapText="1"/>
    </xf>
    <xf numFmtId="49" fontId="2" fillId="0" borderId="17" xfId="1" applyNumberFormat="1" applyFont="1" applyBorder="1" applyAlignment="1">
      <alignment horizontal="center"/>
    </xf>
    <xf numFmtId="0" fontId="2" fillId="0" borderId="14" xfId="1" applyFont="1" applyBorder="1" applyAlignment="1">
      <alignment horizontal="center" vertical="center" wrapText="1"/>
    </xf>
    <xf numFmtId="1" fontId="2" fillId="0" borderId="17" xfId="1" applyNumberFormat="1" applyFont="1" applyBorder="1"/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21" xfId="1" applyFont="1" applyBorder="1"/>
    <xf numFmtId="2" fontId="2" fillId="0" borderId="19" xfId="1" applyNumberFormat="1" applyFont="1" applyBorder="1"/>
    <xf numFmtId="0" fontId="2" fillId="0" borderId="21" xfId="1" applyFont="1" applyBorder="1" applyAlignment="1">
      <alignment horizontal="center" vertical="center"/>
    </xf>
    <xf numFmtId="0" fontId="4" fillId="0" borderId="21" xfId="1" applyFont="1" applyBorder="1"/>
    <xf numFmtId="0" fontId="6" fillId="0" borderId="21" xfId="1" applyFont="1" applyBorder="1"/>
    <xf numFmtId="0" fontId="2" fillId="0" borderId="22" xfId="1" applyFont="1" applyBorder="1" applyAlignment="1">
      <alignment horizontal="center" vertical="center"/>
    </xf>
    <xf numFmtId="0" fontId="0" fillId="0" borderId="5" xfId="0" applyBorder="1"/>
    <xf numFmtId="0" fontId="7" fillId="0" borderId="4" xfId="1" applyFont="1" applyBorder="1"/>
    <xf numFmtId="0" fontId="7" fillId="0" borderId="4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7" xfId="1" applyFont="1" applyBorder="1" applyAlignment="1">
      <alignment horizontal="center"/>
    </xf>
    <xf numFmtId="2" fontId="7" fillId="0" borderId="4" xfId="1" applyNumberFormat="1" applyFont="1" applyBorder="1"/>
    <xf numFmtId="2" fontId="7" fillId="0" borderId="8" xfId="1" applyNumberFormat="1" applyFont="1" applyBorder="1"/>
    <xf numFmtId="0" fontId="2" fillId="0" borderId="11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" fontId="2" fillId="0" borderId="21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2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" fontId="7" fillId="0" borderId="7" xfId="1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/>
    <xf numFmtId="0" fontId="2" fillId="0" borderId="24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12" xfId="1" applyFont="1" applyBorder="1"/>
    <xf numFmtId="2" fontId="4" fillId="0" borderId="12" xfId="1" applyNumberFormat="1" applyFont="1" applyBorder="1"/>
    <xf numFmtId="2" fontId="6" fillId="0" borderId="12" xfId="1" applyNumberFormat="1" applyFont="1" applyBorder="1"/>
    <xf numFmtId="0" fontId="2" fillId="0" borderId="17" xfId="1" applyFont="1" applyBorder="1"/>
    <xf numFmtId="2" fontId="4" fillId="0" borderId="17" xfId="1" applyNumberFormat="1" applyFont="1" applyBorder="1"/>
    <xf numFmtId="2" fontId="6" fillId="0" borderId="17" xfId="1" applyNumberFormat="1" applyFont="1" applyBorder="1"/>
    <xf numFmtId="49" fontId="2" fillId="0" borderId="15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right"/>
    </xf>
    <xf numFmtId="0" fontId="0" fillId="0" borderId="26" xfId="0" applyBorder="1"/>
    <xf numFmtId="0" fontId="7" fillId="0" borderId="7" xfId="1" applyFont="1" applyBorder="1"/>
    <xf numFmtId="2" fontId="2" fillId="0" borderId="17" xfId="1" applyNumberFormat="1" applyFont="1" applyBorder="1" applyAlignment="1">
      <alignment horizontal="center"/>
    </xf>
    <xf numFmtId="0" fontId="4" fillId="0" borderId="17" xfId="1" applyFont="1" applyBorder="1"/>
    <xf numFmtId="0" fontId="6" fillId="0" borderId="17" xfId="1" applyFont="1" applyBorder="1"/>
    <xf numFmtId="0" fontId="2" fillId="0" borderId="19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6" xfId="1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5" fillId="0" borderId="0" xfId="1" applyFont="1" applyAlignment="1">
      <alignment horizontal="center"/>
    </xf>
    <xf numFmtId="0" fontId="2" fillId="0" borderId="24" xfId="1" applyFont="1" applyBorder="1" applyAlignment="1">
      <alignment horizontal="right"/>
    </xf>
    <xf numFmtId="0" fontId="2" fillId="0" borderId="27" xfId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0" fontId="2" fillId="0" borderId="29" xfId="1" applyFont="1" applyBorder="1" applyAlignment="1">
      <alignment horizontal="center" wrapText="1"/>
    </xf>
    <xf numFmtId="2" fontId="2" fillId="0" borderId="12" xfId="1" applyNumberFormat="1" applyFont="1" applyBorder="1" applyAlignment="1">
      <alignment horizontal="center" vertical="center"/>
    </xf>
    <xf numFmtId="49" fontId="2" fillId="0" borderId="17" xfId="1" applyNumberFormat="1" applyFont="1" applyBorder="1"/>
    <xf numFmtId="0" fontId="7" fillId="0" borderId="26" xfId="1" applyFont="1" applyBorder="1"/>
    <xf numFmtId="2" fontId="11" fillId="0" borderId="30" xfId="1" applyNumberFormat="1" applyFont="1" applyBorder="1"/>
    <xf numFmtId="2" fontId="11" fillId="0" borderId="31" xfId="1" applyNumberFormat="1" applyFont="1" applyBorder="1"/>
    <xf numFmtId="0" fontId="4" fillId="0" borderId="10" xfId="0" applyFont="1" applyBorder="1" applyAlignment="1">
      <alignment horizontal="center"/>
    </xf>
    <xf numFmtId="0" fontId="7" fillId="0" borderId="30" xfId="1" applyFont="1" applyBorder="1"/>
    <xf numFmtId="2" fontId="11" fillId="0" borderId="5" xfId="1" applyNumberFormat="1" applyFont="1" applyBorder="1"/>
    <xf numFmtId="0" fontId="2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0" fillId="0" borderId="3" xfId="0" applyBorder="1"/>
    <xf numFmtId="2" fontId="2" fillId="0" borderId="15" xfId="1" applyNumberFormat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2" fontId="6" fillId="0" borderId="17" xfId="1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 vertical="center"/>
    </xf>
    <xf numFmtId="1" fontId="7" fillId="0" borderId="7" xfId="1" applyNumberFormat="1" applyFont="1" applyBorder="1"/>
    <xf numFmtId="2" fontId="2" fillId="0" borderId="21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7" fillId="0" borderId="11" xfId="1" applyFont="1" applyBorder="1"/>
    <xf numFmtId="0" fontId="2" fillId="0" borderId="3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2" fillId="0" borderId="17" xfId="1" applyNumberFormat="1" applyFont="1" applyBorder="1" applyAlignment="1">
      <alignment vertical="center"/>
    </xf>
    <xf numFmtId="2" fontId="2" fillId="0" borderId="15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horizontal="center" vertical="center"/>
    </xf>
    <xf numFmtId="0" fontId="2" fillId="0" borderId="0" xfId="0" applyNumberFormat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2" fontId="2" fillId="0" borderId="12" xfId="1" applyNumberFormat="1" applyFont="1" applyBorder="1"/>
    <xf numFmtId="2" fontId="2" fillId="0" borderId="17" xfId="1" applyNumberFormat="1" applyFont="1" applyBorder="1"/>
    <xf numFmtId="0" fontId="2" fillId="0" borderId="17" xfId="1" applyFont="1" applyBorder="1" applyAlignment="1">
      <alignment horizontal="right"/>
    </xf>
    <xf numFmtId="0" fontId="2" fillId="0" borderId="38" xfId="1" applyFont="1" applyBorder="1" applyAlignment="1">
      <alignment horizontal="center" wrapText="1"/>
    </xf>
    <xf numFmtId="0" fontId="2" fillId="0" borderId="39" xfId="1" applyFont="1" applyBorder="1" applyAlignment="1">
      <alignment horizontal="center" wrapText="1"/>
    </xf>
    <xf numFmtId="0" fontId="2" fillId="0" borderId="40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10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2" fontId="2" fillId="0" borderId="11" xfId="1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0" fontId="17" fillId="0" borderId="15" xfId="1" applyFont="1" applyBorder="1" applyAlignment="1">
      <alignment horizontal="center" wrapText="1"/>
    </xf>
    <xf numFmtId="0" fontId="17" fillId="0" borderId="16" xfId="1" applyFont="1" applyBorder="1" applyAlignment="1">
      <alignment horizontal="center" wrapText="1"/>
    </xf>
    <xf numFmtId="0" fontId="17" fillId="0" borderId="14" xfId="1" applyFont="1" applyBorder="1" applyAlignment="1">
      <alignment horizontal="center" wrapText="1"/>
    </xf>
    <xf numFmtId="2" fontId="2" fillId="0" borderId="15" xfId="1" applyNumberFormat="1" applyFont="1" applyBorder="1" applyAlignment="1">
      <alignment horizontal="center" vertical="center"/>
    </xf>
    <xf numFmtId="2" fontId="4" fillId="0" borderId="17" xfId="1" applyNumberFormat="1" applyFont="1" applyBorder="1" applyAlignment="1">
      <alignment horizontal="center" vertical="center"/>
    </xf>
    <xf numFmtId="2" fontId="6" fillId="0" borderId="17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0" fontId="17" fillId="0" borderId="19" xfId="1" applyFont="1" applyBorder="1" applyAlignment="1">
      <alignment horizontal="center" wrapText="1"/>
    </xf>
    <xf numFmtId="0" fontId="17" fillId="0" borderId="20" xfId="1" applyFont="1" applyBorder="1" applyAlignment="1">
      <alignment horizontal="center" wrapText="1"/>
    </xf>
    <xf numFmtId="0" fontId="17" fillId="0" borderId="18" xfId="1" applyFont="1" applyBorder="1" applyAlignment="1">
      <alignment horizontal="center" wrapText="1"/>
    </xf>
    <xf numFmtId="2" fontId="2" fillId="0" borderId="19" xfId="1" applyNumberFormat="1" applyFont="1" applyBorder="1" applyAlignment="1">
      <alignment horizontal="center" vertical="center"/>
    </xf>
    <xf numFmtId="2" fontId="4" fillId="0" borderId="21" xfId="1" applyNumberFormat="1" applyFont="1" applyBorder="1" applyAlignment="1">
      <alignment horizontal="center" vertical="center"/>
    </xf>
    <xf numFmtId="2" fontId="6" fillId="0" borderId="21" xfId="1" applyNumberFormat="1" applyFont="1" applyBorder="1" applyAlignment="1">
      <alignment horizontal="center" vertical="center"/>
    </xf>
    <xf numFmtId="0" fontId="11" fillId="0" borderId="7" xfId="1" applyFont="1" applyBorder="1"/>
    <xf numFmtId="2" fontId="18" fillId="0" borderId="4" xfId="1" applyNumberFormat="1" applyFont="1" applyBorder="1" applyAlignment="1">
      <alignment horizontal="center" vertical="center"/>
    </xf>
    <xf numFmtId="2" fontId="11" fillId="0" borderId="4" xfId="1" applyNumberFormat="1" applyFont="1" applyBorder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" fontId="11" fillId="0" borderId="7" xfId="1" applyNumberFormat="1" applyFont="1" applyBorder="1"/>
    <xf numFmtId="0" fontId="2" fillId="0" borderId="12" xfId="1" applyFont="1" applyBorder="1" applyAlignment="1">
      <alignment horizontal="right" vertical="center"/>
    </xf>
    <xf numFmtId="0" fontId="2" fillId="0" borderId="17" xfId="1" applyFont="1" applyBorder="1" applyAlignment="1">
      <alignment horizontal="right" vertical="center"/>
    </xf>
    <xf numFmtId="1" fontId="2" fillId="0" borderId="17" xfId="1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10" xfId="0" applyFont="1" applyBorder="1" applyAlignment="1">
      <alignment horizontal="center" vertical="center"/>
    </xf>
    <xf numFmtId="0" fontId="2" fillId="0" borderId="11" xfId="1" applyFont="1" applyBorder="1"/>
    <xf numFmtId="2" fontId="2" fillId="0" borderId="11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2" fillId="0" borderId="12" xfId="1" applyNumberFormat="1" applyFont="1" applyBorder="1"/>
    <xf numFmtId="164" fontId="2" fillId="0" borderId="17" xfId="1" applyNumberFormat="1" applyFont="1" applyBorder="1"/>
    <xf numFmtId="164" fontId="2" fillId="0" borderId="15" xfId="1" applyNumberFormat="1" applyFont="1" applyBorder="1"/>
    <xf numFmtId="164" fontId="2" fillId="0" borderId="19" xfId="1" applyNumberFormat="1" applyFont="1" applyBorder="1"/>
    <xf numFmtId="2" fontId="11" fillId="0" borderId="4" xfId="1" applyNumberFormat="1" applyFont="1" applyBorder="1"/>
    <xf numFmtId="0" fontId="19" fillId="0" borderId="12" xfId="2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right"/>
    </xf>
    <xf numFmtId="0" fontId="7" fillId="0" borderId="31" xfId="1" applyFont="1" applyBorder="1" applyAlignment="1">
      <alignment horizontal="center" wrapText="1"/>
    </xf>
    <xf numFmtId="0" fontId="11" fillId="0" borderId="3" xfId="1" applyFont="1" applyBorder="1"/>
    <xf numFmtId="2" fontId="11" fillId="0" borderId="8" xfId="1" applyNumberFormat="1" applyFont="1" applyBorder="1"/>
    <xf numFmtId="0" fontId="4" fillId="0" borderId="41" xfId="0" applyFont="1" applyBorder="1" applyAlignment="1">
      <alignment horizontal="center"/>
    </xf>
    <xf numFmtId="0" fontId="3" fillId="0" borderId="0" xfId="0" applyFont="1"/>
    <xf numFmtId="49" fontId="2" fillId="0" borderId="12" xfId="1" applyNumberFormat="1" applyFont="1" applyBorder="1" applyAlignment="1">
      <alignment horizontal="right"/>
    </xf>
    <xf numFmtId="2" fontId="7" fillId="0" borderId="7" xfId="1" applyNumberFormat="1" applyFont="1" applyBorder="1"/>
  </cellXfs>
  <cellStyles count="40">
    <cellStyle name="Обычный" xfId="0" builtinId="0"/>
    <cellStyle name="Обычный 10" xfId="2"/>
    <cellStyle name="Обычный 10 2" xfId="3"/>
    <cellStyle name="Обычный 10 2 2" xfId="4"/>
    <cellStyle name="Обычный 10 3" xfId="5"/>
    <cellStyle name="Обычный 2" xfId="1"/>
    <cellStyle name="Обычный 2 2" xfId="6"/>
    <cellStyle name="Обычный 2 2 2" xfId="7"/>
    <cellStyle name="Обычный 2 2 3" xfId="8"/>
    <cellStyle name="Обычный 2 3" xfId="9"/>
    <cellStyle name="Обычный 2 3 2" xfId="10"/>
    <cellStyle name="Обычный 2 3 3" xfId="11"/>
    <cellStyle name="Обычный 2 4" xfId="12"/>
    <cellStyle name="Обычный 2 5" xfId="13"/>
    <cellStyle name="Обычный 2 6" xfId="14"/>
    <cellStyle name="Обычный 3" xfId="15"/>
    <cellStyle name="Обычный 3 2" xfId="16"/>
    <cellStyle name="Обычный 3 3" xfId="17"/>
    <cellStyle name="Обычный 4" xfId="18"/>
    <cellStyle name="Обычный 4 2" xfId="19"/>
    <cellStyle name="Обычный 4 2 2" xfId="20"/>
    <cellStyle name="Обычный 4 3" xfId="21"/>
    <cellStyle name="Обычный 4 3 2" xfId="22"/>
    <cellStyle name="Обычный 4 4" xfId="23"/>
    <cellStyle name="Обычный 4 4 2" xfId="24"/>
    <cellStyle name="Обычный 4 5" xfId="25"/>
    <cellStyle name="Обычный 4 5 2" xfId="26"/>
    <cellStyle name="Обычный 4 6" xfId="27"/>
    <cellStyle name="Обычный 4 6 2" xfId="28"/>
    <cellStyle name="Обычный 4 7" xfId="29"/>
    <cellStyle name="Обычный 4 7 2" xfId="30"/>
    <cellStyle name="Обычный 4 8" xfId="31"/>
    <cellStyle name="Обычный 4 9" xfId="32"/>
    <cellStyle name="Обычный 5" xfId="33"/>
    <cellStyle name="Обычный 5 2" xfId="34"/>
    <cellStyle name="Обычный 5 2 2" xfId="35"/>
    <cellStyle name="Обычный 5 3" xfId="36"/>
    <cellStyle name="Обычный 6" xfId="37"/>
    <cellStyle name="Обычный 7" xfId="38"/>
    <cellStyle name="Обычный 7 2" xfId="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44;&#1055;%20&#1041;&#1077;&#1088;&#1077;&#1079;&#1086;&#1074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96;&#1082;&#1086;&#1083;&#1072;\&#1052;&#1077;&#1085;&#1102;%20&#1042;&#1077;&#1089;&#1085;&#1072;-&#1051;&#1077;&#1090;&#1086;&#1047;&#1072;&#1074;&#1090;&#1088;&#1072;&#1082;%207-11,&#1054;&#1073;&#1077;&#1076;%2011-18\&#1090;&#1077;&#1093;&#1082;&#1072;&#1088;&#1090;&#1099;%202021%20&#1085;&#1086;&#1074;&#1086;&#1077;%20&#1084;&#1077;&#1085;&#1102;\&#1042;&#1077;&#1088;&#1085;&#1099;&#1081;%20&#1074;&#1072;&#1088;&#1080;&#1072;&#1085;&#1090;_&#1054;&#1073;&#1077;&#1076;%20&#1089;%2012%20&#1080;%20&#1089;&#1090;&#1072;&#1088;&#109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ети"/>
      <sheetName val="учителя"/>
      <sheetName val="завтрак1"/>
      <sheetName val="обед1"/>
      <sheetName val="полдник1"/>
      <sheetName val="м-т1 26.05 "/>
      <sheetName val="мс1"/>
      <sheetName val="мш ст.кл."/>
      <sheetName val="пл1"/>
      <sheetName val="мш1 мл.кл"/>
      <sheetName val="завтрак2"/>
      <sheetName val="полдник2"/>
      <sheetName val="обед2"/>
      <sheetName val="мс2"/>
      <sheetName val="м-т2 27.05 "/>
      <sheetName val="мш2 ст.кл"/>
      <sheetName val="пл2"/>
      <sheetName val="мш2 мл.кл"/>
      <sheetName val="завтрак3"/>
      <sheetName val="обед3"/>
      <sheetName val="полдник3"/>
      <sheetName val="мс3"/>
      <sheetName val="м-т3 28.05 "/>
      <sheetName val="мш3 мл.кл"/>
      <sheetName val="мш3 ст.кл"/>
      <sheetName val="пл3"/>
      <sheetName val="завтрак4"/>
      <sheetName val="обед4"/>
      <sheetName val="полдник4"/>
      <sheetName val="мс4 "/>
      <sheetName val="м-т4 29.05"/>
      <sheetName val="мш4 ст.кл"/>
      <sheetName val="пл4"/>
      <sheetName val="мш4 мл.кл"/>
      <sheetName val="завтрак5"/>
      <sheetName val="обед5"/>
      <sheetName val="полдник5"/>
      <sheetName val="мс5 "/>
      <sheetName val="м-т5 30.05 "/>
      <sheetName val="мш5 мл.кл"/>
      <sheetName val="мш5 ст.кл"/>
      <sheetName val="пл5"/>
      <sheetName val="завтрак6"/>
      <sheetName val="обед6"/>
      <sheetName val="полдник6"/>
      <sheetName val="мс6"/>
      <sheetName val="м-т6 02.06"/>
      <sheetName val="мш6"/>
      <sheetName val="полдник7"/>
      <sheetName val="пл6"/>
      <sheetName val="мш6 (мк)"/>
      <sheetName val="завтрак7"/>
      <sheetName val="обед7"/>
      <sheetName val="мс7"/>
      <sheetName val="м-т7 03.06"/>
      <sheetName val="мш7 мл.кл"/>
      <sheetName val="мш7 ст.кл"/>
      <sheetName val="пл7"/>
      <sheetName val="завтрак8"/>
      <sheetName val="обед8"/>
      <sheetName val="полдник8"/>
      <sheetName val="мс8"/>
      <sheetName val="м-т8  04.06"/>
      <sheetName val="мш8"/>
      <sheetName val="пл8"/>
      <sheetName val="мш8 (мл.кл)"/>
      <sheetName val="завтрак9"/>
      <sheetName val="обед9"/>
      <sheetName val="полдник9"/>
      <sheetName val="мс9"/>
      <sheetName val="м-т9 05.06 "/>
      <sheetName val="мш9 мл.кл"/>
      <sheetName val="мш 9 ст.кл"/>
      <sheetName val="пл9"/>
      <sheetName val="завтрак10"/>
      <sheetName val="обед10"/>
      <sheetName val="полдник10"/>
      <sheetName val="мс10"/>
      <sheetName val="м-т10 06.06 "/>
      <sheetName val="мш10"/>
      <sheetName val="пл10"/>
      <sheetName val="мш10 мл.кл"/>
      <sheetName val="завтрак11"/>
      <sheetName val="обед11"/>
      <sheetName val="полдник11"/>
      <sheetName val="мс11"/>
      <sheetName val="мш11"/>
      <sheetName val="пл11"/>
      <sheetName val="м-т11 09.06"/>
      <sheetName val="мш11 мл.кл"/>
      <sheetName val="завтрак12"/>
      <sheetName val="обед12"/>
      <sheetName val="полдник12"/>
      <sheetName val="мс12"/>
      <sheetName val="м-т12 10.06 "/>
      <sheetName val="мш12"/>
      <sheetName val="пл12"/>
      <sheetName val="мш12 мл.кл"/>
      <sheetName val="завтрак13"/>
      <sheetName val="обед13"/>
      <sheetName val="полдник13"/>
      <sheetName val="мс13"/>
      <sheetName val="м-т13 11.06 "/>
      <sheetName val="ежедневная"/>
      <sheetName val="общая"/>
      <sheetName val="мш13 ст.кл"/>
      <sheetName val="мш13 мл.кл"/>
      <sheetName val="пл13"/>
      <sheetName val="завтрак14"/>
      <sheetName val="обед14"/>
      <sheetName val="полдник14"/>
      <sheetName val="м-т14 16.06 "/>
      <sheetName val="мс14 "/>
      <sheetName val="мш14 мл.кл"/>
      <sheetName val="мш14"/>
      <sheetName val="пл14"/>
      <sheetName val="полдник15"/>
      <sheetName val=" мс15 "/>
      <sheetName val="полдник16"/>
      <sheetName val=" мс16 "/>
      <sheetName val="полдник17"/>
      <sheetName val="мс17 "/>
      <sheetName val="полдник18"/>
      <sheetName val="мс18"/>
      <sheetName val="полдник19"/>
      <sheetName val="мс19 "/>
      <sheetName val="полдник20"/>
      <sheetName val="м-т20 02.10"/>
      <sheetName val="мш20 мл.кл"/>
      <sheetName val="мш20 ст.кл"/>
      <sheetName val="полдник21"/>
      <sheetName val="мс21"/>
      <sheetName val="полдник22"/>
      <sheetName val="мс22 "/>
      <sheetName val="полдник23"/>
      <sheetName val="мс23 "/>
      <sheetName val="полдник24"/>
      <sheetName val="мс24"/>
      <sheetName val="полдник25"/>
      <sheetName val="мс25  "/>
      <sheetName val="полдник26"/>
      <sheetName val="мс26 "/>
      <sheetName val="полдник27"/>
      <sheetName val="мс27 "/>
      <sheetName val="полдник28"/>
      <sheetName val="мс28 26.04"/>
      <sheetName val="завтрак29"/>
      <sheetName val="обед29"/>
      <sheetName val="полдник29"/>
      <sheetName val="м-т29"/>
      <sheetName val="мс29"/>
      <sheetName val="мш29"/>
      <sheetName val="пл29"/>
      <sheetName val="завтрак30"/>
      <sheetName val="обед30"/>
      <sheetName val="полдник30"/>
      <sheetName val="м-т30"/>
      <sheetName val="мс30"/>
      <sheetName val="мш30"/>
      <sheetName val="пл30"/>
      <sheetName val="завтрак31"/>
      <sheetName val="обед31"/>
      <sheetName val="полдник31"/>
      <sheetName val="м-т31"/>
      <sheetName val="мс31"/>
      <sheetName val="мш31"/>
      <sheetName val="пл31"/>
      <sheetName val="табель"/>
      <sheetName val="табель садик"/>
      <sheetName val="приход"/>
      <sheetName val="Лист1"/>
      <sheetName val="Лист3"/>
      <sheetName val="завтрак15"/>
      <sheetName val="обед15"/>
      <sheetName val="мс15"/>
      <sheetName val="м-т15 19.06"/>
      <sheetName val="мш15 мл.кл "/>
      <sheetName val="мш 15 ст.кл. "/>
      <sheetName val="пл15"/>
      <sheetName val="завтрак16"/>
      <sheetName val="обед16"/>
      <sheetName val="мс16"/>
      <sheetName val="м-т16 20.06"/>
      <sheetName val="мш16 мл.кл "/>
      <sheetName val="мш16 ст.кл "/>
      <sheetName val="пл16"/>
      <sheetName val="завтрак17"/>
      <sheetName val="обед17"/>
      <sheetName val="мс17"/>
      <sheetName val="м-т17 23.06"/>
      <sheetName val="мш17 мл.кл "/>
      <sheetName val="мш17 ст.кл "/>
      <sheetName val="пл17 "/>
      <sheetName val="завтрак 18"/>
      <sheetName val="обед18"/>
      <sheetName val="м-т18 24.06"/>
      <sheetName val="мс 18"/>
      <sheetName val="мш18 мл.кл"/>
      <sheetName val="мш18 ст.кл "/>
      <sheetName val="пл18"/>
      <sheetName val="завтрак19"/>
      <sheetName val="обед19"/>
      <sheetName val="мс19"/>
      <sheetName val="м-т19 25.06"/>
      <sheetName val="мш19 мл.кл "/>
      <sheetName val="мш19 ст.кл"/>
      <sheetName val="пл19"/>
      <sheetName val="завтрак20"/>
      <sheetName val="обед20"/>
      <sheetName val="м-т20"/>
      <sheetName val="мс20"/>
      <sheetName val="мш20 мл.кл."/>
      <sheetName val="мш20"/>
      <sheetName val="пл 20"/>
      <sheetName val="завтрак21"/>
      <sheetName val="обед21"/>
      <sheetName val="м-т21"/>
      <sheetName val="мс 21"/>
      <sheetName val="мш21 мл.кл "/>
      <sheetName val="мш21 ст.кл"/>
      <sheetName val="пл21"/>
      <sheetName val="завтрак22"/>
      <sheetName val="обед22"/>
      <sheetName val="м-т22"/>
      <sheetName val="мс22"/>
      <sheetName val="мш22 (мл.кл)"/>
      <sheetName val="мш22"/>
      <sheetName val="пл22"/>
      <sheetName val="завтрак23"/>
      <sheetName val="обед23"/>
      <sheetName val="м-т23"/>
      <sheetName val="мс23"/>
      <sheetName val="мш23 мл.кл"/>
      <sheetName val="мш 23 ст.кл "/>
      <sheetName val="пл23"/>
      <sheetName val="завтрак24"/>
      <sheetName val="обед24"/>
      <sheetName val="м-т24"/>
      <sheetName val="мс 24"/>
      <sheetName val="мш24 мл.кл"/>
      <sheetName val="мш24"/>
      <sheetName val="пл24"/>
      <sheetName val="завтрак25"/>
      <sheetName val="обед25"/>
      <sheetName val="м-т25"/>
      <sheetName val="мс25"/>
      <sheetName val="мш25 мл.кл"/>
      <sheetName val="мш25"/>
      <sheetName val="пл25"/>
      <sheetName val="завтрак26"/>
      <sheetName val="обед26"/>
      <sheetName val="м-т26"/>
      <sheetName val="мс26"/>
      <sheetName val="мш26мл.кл "/>
      <sheetName val="мш26"/>
      <sheetName val="пл26"/>
      <sheetName val="завтрак27"/>
      <sheetName val="обед27"/>
      <sheetName val="м-т27"/>
      <sheetName val="мс27"/>
      <sheetName val="мш27 мл.кл"/>
      <sheetName val="мш27 ст.кл "/>
      <sheetName val="пл27"/>
      <sheetName val="завтрак28"/>
      <sheetName val="обед28"/>
      <sheetName val="м-т28"/>
      <sheetName val="мс28"/>
      <sheetName val="мш28 мл.кл "/>
      <sheetName val="мш28"/>
      <sheetName val="пл28"/>
      <sheetName val="хлеб1"/>
      <sheetName val="хлеб"/>
      <sheetName val="Лист4"/>
    </sheetNames>
    <sheetDataSet>
      <sheetData sheetId="0"/>
      <sheetData sheetId="1"/>
      <sheetData sheetId="2">
        <row r="3">
          <cell r="A3" t="str">
            <v>Каша рисовая молочная жидкая</v>
          </cell>
        </row>
        <row r="17">
          <cell r="G17">
            <v>24.080528571428566</v>
          </cell>
        </row>
        <row r="20">
          <cell r="A20" t="str">
            <v>чай с лимоном</v>
          </cell>
        </row>
        <row r="37">
          <cell r="A37" t="str">
            <v>бутерброд с маслом и сыром</v>
          </cell>
        </row>
        <row r="61">
          <cell r="G61">
            <v>13.5</v>
          </cell>
        </row>
      </sheetData>
      <sheetData sheetId="3">
        <row r="3">
          <cell r="A3" t="str">
            <v>Суп  с рыбной консервой</v>
          </cell>
        </row>
        <row r="17">
          <cell r="O17">
            <v>19.236542857142862</v>
          </cell>
        </row>
        <row r="20">
          <cell r="A20" t="str">
            <v>макаронные изделия отварные</v>
          </cell>
        </row>
        <row r="34">
          <cell r="O34">
            <v>10.026214285714286</v>
          </cell>
        </row>
        <row r="37">
          <cell r="A37" t="str">
            <v>Птица в соусе с томатом</v>
          </cell>
        </row>
        <row r="50">
          <cell r="O50">
            <v>42.968275494208484</v>
          </cell>
        </row>
        <row r="53">
          <cell r="A53" t="str">
            <v>компот из свежих плодов или ягод</v>
          </cell>
        </row>
        <row r="61">
          <cell r="O61">
            <v>5.4649999999999999</v>
          </cell>
        </row>
        <row r="72">
          <cell r="O72">
            <v>8</v>
          </cell>
        </row>
      </sheetData>
      <sheetData sheetId="4"/>
      <sheetData sheetId="5"/>
      <sheetData sheetId="6">
        <row r="9">
          <cell r="L9">
            <v>214</v>
          </cell>
          <cell r="M9">
            <v>5.6</v>
          </cell>
          <cell r="N9">
            <v>6.8</v>
          </cell>
          <cell r="O9">
            <v>32.6</v>
          </cell>
        </row>
        <row r="10">
          <cell r="K10">
            <v>4.2300000000000004</v>
          </cell>
          <cell r="L10">
            <v>37</v>
          </cell>
          <cell r="M10">
            <v>0.08</v>
          </cell>
          <cell r="N10">
            <v>0.01</v>
          </cell>
          <cell r="O10">
            <v>9.23</v>
          </cell>
        </row>
        <row r="11">
          <cell r="K11">
            <v>15.246428571428572</v>
          </cell>
        </row>
        <row r="16">
          <cell r="O16">
            <v>8.0399999999999991</v>
          </cell>
        </row>
        <row r="17">
          <cell r="L17">
            <v>159.9</v>
          </cell>
          <cell r="M17">
            <v>4.8099999999999996</v>
          </cell>
          <cell r="N17">
            <v>4.29</v>
          </cell>
          <cell r="O17">
            <v>25.61</v>
          </cell>
        </row>
        <row r="18">
          <cell r="L18">
            <v>102.50333333333333</v>
          </cell>
          <cell r="M18">
            <v>6.65</v>
          </cell>
          <cell r="N18">
            <v>7.746666666666667</v>
          </cell>
          <cell r="O18">
            <v>1.5477777777777779</v>
          </cell>
        </row>
        <row r="20">
          <cell r="L20">
            <v>46</v>
          </cell>
          <cell r="M20">
            <v>0.1</v>
          </cell>
          <cell r="N20">
            <v>0.1</v>
          </cell>
          <cell r="O20">
            <v>11.1</v>
          </cell>
        </row>
        <row r="21">
          <cell r="L21">
            <v>117</v>
          </cell>
          <cell r="M21">
            <v>3.8</v>
          </cell>
          <cell r="N21">
            <v>0.4</v>
          </cell>
          <cell r="O21">
            <v>24.6</v>
          </cell>
        </row>
        <row r="22">
          <cell r="D22" t="str">
            <v>хлеб ржаной</v>
          </cell>
          <cell r="L22">
            <v>82.4</v>
          </cell>
          <cell r="M22">
            <v>3.2</v>
          </cell>
          <cell r="N22">
            <v>0.6</v>
          </cell>
          <cell r="O22">
            <v>16.04</v>
          </cell>
        </row>
      </sheetData>
      <sheetData sheetId="7">
        <row r="3">
          <cell r="I3" t="str">
            <v>Начальник лагеря                       Филимонова Л.Н.</v>
          </cell>
        </row>
        <row r="4">
          <cell r="N4" t="str">
            <v>2025г</v>
          </cell>
        </row>
        <row r="20">
          <cell r="D20" t="str">
            <v>Хлеб пшеничный формовой</v>
          </cell>
        </row>
      </sheetData>
      <sheetData sheetId="8"/>
      <sheetData sheetId="9">
        <row r="4">
          <cell r="L4" t="str">
            <v>мая</v>
          </cell>
        </row>
        <row r="11">
          <cell r="B11" t="str">
            <v>закуска</v>
          </cell>
        </row>
        <row r="20">
          <cell r="K20">
            <v>4.07</v>
          </cell>
        </row>
        <row r="21">
          <cell r="K21">
            <v>3.7</v>
          </cell>
        </row>
      </sheetData>
      <sheetData sheetId="10">
        <row r="3">
          <cell r="A3" t="str">
            <v>каша манная молочная с маслом сливочным</v>
          </cell>
        </row>
        <row r="17">
          <cell r="G17">
            <v>22.69452857142857</v>
          </cell>
        </row>
        <row r="20">
          <cell r="A20" t="str">
            <v>чай с молоком</v>
          </cell>
        </row>
        <row r="34">
          <cell r="G34">
            <v>8.56</v>
          </cell>
        </row>
        <row r="37">
          <cell r="A37" t="str">
            <v>бутерброд с маслом и сыром</v>
          </cell>
        </row>
        <row r="50">
          <cell r="G50">
            <v>21.492857142857144</v>
          </cell>
        </row>
        <row r="61">
          <cell r="G61">
            <v>13.5</v>
          </cell>
        </row>
      </sheetData>
      <sheetData sheetId="11"/>
      <sheetData sheetId="12">
        <row r="3">
          <cell r="A3" t="str">
            <v>Борщ с капустой и картофелем</v>
          </cell>
        </row>
        <row r="17">
          <cell r="O17">
            <v>10.212400000000001</v>
          </cell>
        </row>
        <row r="20">
          <cell r="A20" t="str">
            <v>Жаркое по-домашнему</v>
          </cell>
        </row>
        <row r="34">
          <cell r="O34">
            <v>46.014924903474906</v>
          </cell>
        </row>
        <row r="53">
          <cell r="A53" t="str">
            <v>Компот из плодов или ягод сушеных</v>
          </cell>
        </row>
        <row r="61">
          <cell r="O61">
            <v>8.8600000000000012</v>
          </cell>
        </row>
        <row r="66">
          <cell r="K66">
            <v>0.06</v>
          </cell>
        </row>
        <row r="72">
          <cell r="O72">
            <v>12.666666666666666</v>
          </cell>
        </row>
      </sheetData>
      <sheetData sheetId="13">
        <row r="7">
          <cell r="A7" t="str">
            <v>филиал  МБОУ "Поташкинская СОШ" - "Берёзовская ООШ"</v>
          </cell>
        </row>
        <row r="12">
          <cell r="B12" t="str">
            <v>фрукты</v>
          </cell>
          <cell r="C12" t="str">
            <v>82</v>
          </cell>
          <cell r="J12">
            <v>140</v>
          </cell>
        </row>
        <row r="22">
          <cell r="D22" t="str">
            <v>хлеб ржаной</v>
          </cell>
        </row>
      </sheetData>
      <sheetData sheetId="14"/>
      <sheetData sheetId="15"/>
      <sheetData sheetId="16"/>
      <sheetData sheetId="17">
        <row r="4">
          <cell r="L4" t="str">
            <v>мая</v>
          </cell>
          <cell r="N4" t="str">
            <v>2025г</v>
          </cell>
        </row>
        <row r="19">
          <cell r="K19">
            <v>4.07</v>
          </cell>
        </row>
        <row r="20">
          <cell r="K20">
            <v>3.7</v>
          </cell>
        </row>
        <row r="21">
          <cell r="L21">
            <v>6.6</v>
          </cell>
          <cell r="M21">
            <v>0.41999999999999993</v>
          </cell>
          <cell r="N21">
            <v>0.06</v>
          </cell>
          <cell r="O21">
            <v>1.1399999999999999</v>
          </cell>
        </row>
      </sheetData>
      <sheetData sheetId="18">
        <row r="61">
          <cell r="G61">
            <v>13.5</v>
          </cell>
        </row>
      </sheetData>
      <sheetData sheetId="19">
        <row r="3">
          <cell r="A3" t="str">
            <v>Суп картофельный с макаронными изделиями</v>
          </cell>
        </row>
        <row r="17">
          <cell r="O17">
            <v>7.6029999999999989</v>
          </cell>
        </row>
        <row r="34">
          <cell r="O34">
            <v>9.6955271428571432</v>
          </cell>
        </row>
        <row r="49">
          <cell r="O49">
            <v>36.018630000000009</v>
          </cell>
        </row>
        <row r="60">
          <cell r="O60">
            <v>3.747923166023166</v>
          </cell>
        </row>
        <row r="71">
          <cell r="O71">
            <v>6.46</v>
          </cell>
        </row>
        <row r="82">
          <cell r="O82">
            <v>29.7</v>
          </cell>
        </row>
      </sheetData>
      <sheetData sheetId="20"/>
      <sheetData sheetId="21">
        <row r="3">
          <cell r="J3" t="str">
            <v>Начальник лагеря                       Филимонова Л.Н.</v>
          </cell>
        </row>
        <row r="9">
          <cell r="K9">
            <v>17.710742857142858</v>
          </cell>
        </row>
        <row r="10">
          <cell r="K10">
            <v>16.25</v>
          </cell>
        </row>
        <row r="11">
          <cell r="K11">
            <v>16.856428571428573</v>
          </cell>
        </row>
        <row r="16">
          <cell r="L16">
            <v>80.600000000000009</v>
          </cell>
          <cell r="M16">
            <v>2.16</v>
          </cell>
        </row>
        <row r="17">
          <cell r="D17" t="str">
            <v>каша гречневая рассыпчатая</v>
          </cell>
        </row>
        <row r="19">
          <cell r="D19" t="str">
            <v>соус томатный</v>
          </cell>
        </row>
        <row r="20">
          <cell r="L20">
            <v>78</v>
          </cell>
        </row>
        <row r="21">
          <cell r="L21">
            <v>117</v>
          </cell>
          <cell r="M21">
            <v>3.8</v>
          </cell>
          <cell r="N21">
            <v>0.4</v>
          </cell>
          <cell r="O21">
            <v>24.6</v>
          </cell>
        </row>
        <row r="22">
          <cell r="D22" t="str">
            <v>хлеб ржаной</v>
          </cell>
          <cell r="L22">
            <v>82.4</v>
          </cell>
          <cell r="M22">
            <v>3.2</v>
          </cell>
          <cell r="N22">
            <v>0.6</v>
          </cell>
          <cell r="O22">
            <v>16.04</v>
          </cell>
        </row>
      </sheetData>
      <sheetData sheetId="22"/>
      <sheetData sheetId="23">
        <row r="22">
          <cell r="K22">
            <v>4.07</v>
          </cell>
        </row>
        <row r="23">
          <cell r="K23">
            <v>3.7</v>
          </cell>
        </row>
      </sheetData>
      <sheetData sheetId="24">
        <row r="3">
          <cell r="J3" t="str">
            <v>Начальник лагеря                       Филимонова Л.Н.</v>
          </cell>
        </row>
      </sheetData>
      <sheetData sheetId="25"/>
      <sheetData sheetId="26">
        <row r="61">
          <cell r="G61">
            <v>13.5</v>
          </cell>
        </row>
      </sheetData>
      <sheetData sheetId="27">
        <row r="17">
          <cell r="O17">
            <v>5.1234514285714292</v>
          </cell>
        </row>
        <row r="34">
          <cell r="O34">
            <v>21.991628571428574</v>
          </cell>
        </row>
        <row r="50">
          <cell r="O50">
            <v>32.840406666666667</v>
          </cell>
        </row>
        <row r="61">
          <cell r="O61">
            <v>12.375</v>
          </cell>
        </row>
        <row r="72">
          <cell r="O72">
            <v>8</v>
          </cell>
        </row>
      </sheetData>
      <sheetData sheetId="28"/>
      <sheetData sheetId="29">
        <row r="7">
          <cell r="A7" t="str">
            <v>Филиал  МБОУ " Поташкинская СОШ" - "Берёзовская ООШ"</v>
          </cell>
        </row>
        <row r="9">
          <cell r="C9">
            <v>226</v>
          </cell>
          <cell r="K9">
            <v>21.338742857142854</v>
          </cell>
        </row>
        <row r="10">
          <cell r="C10">
            <v>462</v>
          </cell>
          <cell r="D10" t="str">
            <v>какао с молоком</v>
          </cell>
          <cell r="K10">
            <v>24.259999999999998</v>
          </cell>
        </row>
        <row r="11">
          <cell r="K11">
            <v>16.856428571428573</v>
          </cell>
        </row>
        <row r="12">
          <cell r="B12" t="str">
            <v>фрукты</v>
          </cell>
          <cell r="C12" t="str">
            <v>82</v>
          </cell>
          <cell r="D12" t="str">
            <v>яблоко</v>
          </cell>
        </row>
        <row r="17">
          <cell r="D17" t="str">
            <v>Суп -пюре гороховый</v>
          </cell>
        </row>
        <row r="18">
          <cell r="D18" t="str">
            <v>Пюре картофельное</v>
          </cell>
        </row>
        <row r="19">
          <cell r="D19" t="str">
            <v>Котлета "Пермская"</v>
          </cell>
        </row>
        <row r="23">
          <cell r="D23" t="str">
            <v>хлеб ржаной</v>
          </cell>
        </row>
      </sheetData>
      <sheetData sheetId="30"/>
      <sheetData sheetId="31"/>
      <sheetData sheetId="32"/>
      <sheetData sheetId="33">
        <row r="3">
          <cell r="J3" t="str">
            <v>Начальник лагеря                       Филимонова Л.Н.</v>
          </cell>
        </row>
        <row r="20">
          <cell r="K20">
            <v>4.07</v>
          </cell>
        </row>
        <row r="21">
          <cell r="K21">
            <v>3.7</v>
          </cell>
        </row>
      </sheetData>
      <sheetData sheetId="34">
        <row r="50">
          <cell r="G50">
            <v>16.856428571428573</v>
          </cell>
        </row>
        <row r="61">
          <cell r="G61">
            <v>13.5</v>
          </cell>
        </row>
      </sheetData>
      <sheetData sheetId="35">
        <row r="17">
          <cell r="O17">
            <v>7.3003999999999989</v>
          </cell>
        </row>
        <row r="34">
          <cell r="O34">
            <v>10.026214285714284</v>
          </cell>
        </row>
        <row r="52">
          <cell r="O52">
            <v>35.032320000000006</v>
          </cell>
        </row>
        <row r="63">
          <cell r="O63">
            <v>8.8600000000000012</v>
          </cell>
        </row>
        <row r="74">
          <cell r="O74">
            <v>12.666666666666666</v>
          </cell>
        </row>
        <row r="86">
          <cell r="O86">
            <v>3.3350631660231662</v>
          </cell>
        </row>
      </sheetData>
      <sheetData sheetId="36"/>
      <sheetData sheetId="37">
        <row r="7">
          <cell r="A7" t="str">
            <v xml:space="preserve"> Филиала МБОУ "Поташкинская СОШ" -" Березовская ООШ"</v>
          </cell>
        </row>
        <row r="9">
          <cell r="D9" t="str">
            <v>каша пшеничная молочная с маслом сливочным</v>
          </cell>
          <cell r="K9">
            <v>17.574742857142859</v>
          </cell>
        </row>
        <row r="10">
          <cell r="D10" t="str">
            <v>чай с сахаром</v>
          </cell>
          <cell r="K10">
            <v>1.5599999999999998</v>
          </cell>
        </row>
        <row r="16">
          <cell r="D16" t="str">
            <v>суп картофельный с крупой</v>
          </cell>
        </row>
        <row r="17">
          <cell r="D17" t="str">
            <v>макаронные изделия отварные</v>
          </cell>
        </row>
      </sheetData>
      <sheetData sheetId="38"/>
      <sheetData sheetId="39">
        <row r="20">
          <cell r="K20">
            <v>4.07</v>
          </cell>
        </row>
        <row r="21">
          <cell r="K21">
            <v>3.7</v>
          </cell>
        </row>
      </sheetData>
      <sheetData sheetId="40">
        <row r="3">
          <cell r="J3" t="str">
            <v>Начальник лагеря                       Филимонова Л.Н.</v>
          </cell>
        </row>
        <row r="12">
          <cell r="L12">
            <v>61.6</v>
          </cell>
          <cell r="M12">
            <v>0.56000000000000005</v>
          </cell>
          <cell r="N12">
            <v>0.56000000000000005</v>
          </cell>
          <cell r="O12">
            <v>13.72</v>
          </cell>
        </row>
      </sheetData>
      <sheetData sheetId="41"/>
      <sheetData sheetId="42">
        <row r="17">
          <cell r="G17">
            <v>14.303071428571428</v>
          </cell>
        </row>
        <row r="34">
          <cell r="G34">
            <v>16.012</v>
          </cell>
        </row>
        <row r="50">
          <cell r="G50">
            <v>16.856428571428573</v>
          </cell>
        </row>
        <row r="61">
          <cell r="G61">
            <v>28.333333333333332</v>
          </cell>
        </row>
      </sheetData>
      <sheetData sheetId="43">
        <row r="17">
          <cell r="O17">
            <v>8.0603999999999996</v>
          </cell>
        </row>
        <row r="33">
          <cell r="O33">
            <v>48.853452380952383</v>
          </cell>
        </row>
        <row r="44">
          <cell r="O44">
            <v>3.86</v>
          </cell>
        </row>
        <row r="55">
          <cell r="O55">
            <v>8</v>
          </cell>
        </row>
      </sheetData>
      <sheetData sheetId="44"/>
      <sheetData sheetId="45">
        <row r="9">
          <cell r="D9" t="str">
            <v>суп молочный с лапшой</v>
          </cell>
          <cell r="L9">
            <v>143.80000000000001</v>
          </cell>
          <cell r="M9">
            <v>5.72</v>
          </cell>
          <cell r="N9">
            <v>50.6</v>
          </cell>
          <cell r="O9">
            <v>18.899999999999999</v>
          </cell>
        </row>
        <row r="10">
          <cell r="D10" t="str">
            <v>кофейный напиток с молоком</v>
          </cell>
          <cell r="L10">
            <v>63</v>
          </cell>
          <cell r="M10">
            <v>1.4</v>
          </cell>
          <cell r="N10">
            <v>1.2</v>
          </cell>
          <cell r="O10">
            <v>11.4</v>
          </cell>
        </row>
        <row r="13"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C16">
            <v>113</v>
          </cell>
          <cell r="D16" t="str">
            <v>суп картофельный с бобовыми</v>
          </cell>
        </row>
        <row r="17">
          <cell r="C17">
            <v>334</v>
          </cell>
          <cell r="D17" t="str">
            <v>Запеканка картофельная  с мясом</v>
          </cell>
        </row>
        <row r="18">
          <cell r="C18">
            <v>495</v>
          </cell>
          <cell r="L18">
            <v>84</v>
          </cell>
          <cell r="M18">
            <v>0.6</v>
          </cell>
          <cell r="N18">
            <v>0.1</v>
          </cell>
          <cell r="O18">
            <v>20.100000000000001</v>
          </cell>
        </row>
        <row r="19">
          <cell r="C19" t="str">
            <v>573</v>
          </cell>
          <cell r="L19">
            <v>117</v>
          </cell>
          <cell r="M19">
            <v>3.8</v>
          </cell>
          <cell r="N19">
            <v>0.4</v>
          </cell>
          <cell r="O19">
            <v>24.6</v>
          </cell>
        </row>
        <row r="20">
          <cell r="C20" t="str">
            <v>574</v>
          </cell>
          <cell r="D20" t="str">
            <v>хлеб ржаной</v>
          </cell>
          <cell r="L20">
            <v>82.4</v>
          </cell>
          <cell r="M20">
            <v>3.2</v>
          </cell>
          <cell r="N20">
            <v>0.6</v>
          </cell>
          <cell r="O20">
            <v>16.04</v>
          </cell>
        </row>
      </sheetData>
      <sheetData sheetId="46"/>
      <sheetData sheetId="47"/>
      <sheetData sheetId="48"/>
      <sheetData sheetId="49"/>
      <sheetData sheetId="50">
        <row r="3">
          <cell r="J3" t="str">
            <v>Начальник лагеря                       Филимонова Л.Н.</v>
          </cell>
        </row>
        <row r="19">
          <cell r="K19">
            <v>4.07</v>
          </cell>
        </row>
        <row r="20">
          <cell r="K20">
            <v>3.7</v>
          </cell>
        </row>
      </sheetData>
      <sheetData sheetId="51">
        <row r="37">
          <cell r="A37" t="str">
            <v>бутерброд с маслом  и сыром</v>
          </cell>
        </row>
        <row r="61">
          <cell r="G61">
            <v>13.5</v>
          </cell>
        </row>
      </sheetData>
      <sheetData sheetId="52">
        <row r="17">
          <cell r="O17">
            <v>16.972000000000001</v>
          </cell>
        </row>
        <row r="34">
          <cell r="O34">
            <v>14.822078571428573</v>
          </cell>
        </row>
        <row r="52">
          <cell r="O52">
            <v>58.344203333333326</v>
          </cell>
        </row>
        <row r="74">
          <cell r="O74">
            <v>5.4649999999999999</v>
          </cell>
        </row>
        <row r="85">
          <cell r="O85">
            <v>12.666666666666666</v>
          </cell>
        </row>
      </sheetData>
      <sheetData sheetId="53">
        <row r="9">
          <cell r="C9">
            <v>95</v>
          </cell>
          <cell r="D9" t="str">
            <v>каша гречневая молочная вязкая</v>
          </cell>
          <cell r="J9">
            <v>200</v>
          </cell>
          <cell r="K9">
            <v>26.528628571428573</v>
          </cell>
          <cell r="L9">
            <v>231.6</v>
          </cell>
          <cell r="M9">
            <v>8.8000000000000007</v>
          </cell>
          <cell r="N9">
            <v>7.6</v>
          </cell>
          <cell r="O9">
            <v>32</v>
          </cell>
        </row>
        <row r="10">
          <cell r="C10">
            <v>459</v>
          </cell>
          <cell r="D10" t="str">
            <v>чай с лимоном</v>
          </cell>
          <cell r="J10">
            <v>200</v>
          </cell>
          <cell r="K10">
            <v>4.2300000000000004</v>
          </cell>
          <cell r="L10">
            <v>37</v>
          </cell>
          <cell r="M10">
            <v>0.08</v>
          </cell>
          <cell r="N10">
            <v>0.01</v>
          </cell>
          <cell r="O10">
            <v>9.23</v>
          </cell>
        </row>
        <row r="11">
          <cell r="K11">
            <v>16.171428571428571</v>
          </cell>
        </row>
        <row r="17">
          <cell r="D17" t="str">
            <v>Рис припущенный</v>
          </cell>
        </row>
        <row r="18">
          <cell r="D18" t="str">
            <v>котлета "нежная"</v>
          </cell>
        </row>
        <row r="22">
          <cell r="D22" t="str">
            <v>хлеб ржаной</v>
          </cell>
        </row>
      </sheetData>
      <sheetData sheetId="54"/>
      <sheetData sheetId="55">
        <row r="20">
          <cell r="K20">
            <v>4.07</v>
          </cell>
        </row>
        <row r="21">
          <cell r="K21">
            <v>3.7</v>
          </cell>
        </row>
      </sheetData>
      <sheetData sheetId="56"/>
      <sheetData sheetId="57"/>
      <sheetData sheetId="58">
        <row r="17">
          <cell r="G17">
            <v>17.165725714285713</v>
          </cell>
        </row>
        <row r="50">
          <cell r="G50">
            <v>16.856428571428573</v>
          </cell>
        </row>
        <row r="61">
          <cell r="G61">
            <v>13.5</v>
          </cell>
        </row>
      </sheetData>
      <sheetData sheetId="59">
        <row r="17">
          <cell r="O17">
            <v>7.6029999999999989</v>
          </cell>
        </row>
        <row r="34">
          <cell r="O34">
            <v>19.05941142857143</v>
          </cell>
        </row>
        <row r="66">
          <cell r="O66">
            <v>21.687660000000001</v>
          </cell>
        </row>
        <row r="77">
          <cell r="O77">
            <v>3.86</v>
          </cell>
        </row>
        <row r="89">
          <cell r="O89">
            <v>3.7530231660231665</v>
          </cell>
        </row>
        <row r="92">
          <cell r="A92" t="str">
            <v>овощи консервированные</v>
          </cell>
        </row>
        <row r="100">
          <cell r="O100">
            <v>33.659999999999997</v>
          </cell>
          <cell r="W100" t="e">
            <v>#DIV/0!</v>
          </cell>
        </row>
      </sheetData>
      <sheetData sheetId="60"/>
      <sheetData sheetId="61">
        <row r="9">
          <cell r="D9" t="str">
            <v>каша из овсянных хлопьев  "геркулес" жидкая</v>
          </cell>
        </row>
        <row r="10">
          <cell r="D10" t="str">
            <v>чай с молоком</v>
          </cell>
          <cell r="K10">
            <v>8.56</v>
          </cell>
        </row>
        <row r="13"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7">
          <cell r="D17" t="str">
            <v>Пюре картофельное</v>
          </cell>
        </row>
        <row r="18">
          <cell r="C18">
            <v>380</v>
          </cell>
          <cell r="D18" t="str">
            <v>капуста тушенная</v>
          </cell>
        </row>
        <row r="21">
          <cell r="C21">
            <v>495</v>
          </cell>
          <cell r="D21" t="str">
            <v>компот из смеси сухофруктов</v>
          </cell>
        </row>
        <row r="23">
          <cell r="D23" t="str">
            <v>хлеб ржаной</v>
          </cell>
        </row>
        <row r="25">
          <cell r="K25">
            <v>0</v>
          </cell>
        </row>
        <row r="26">
          <cell r="K26">
            <v>0</v>
          </cell>
        </row>
      </sheetData>
      <sheetData sheetId="62"/>
      <sheetData sheetId="63"/>
      <sheetData sheetId="64"/>
      <sheetData sheetId="65">
        <row r="3">
          <cell r="K3" t="str">
            <v>Начальник лагеря                       Филимонова Л.Н.</v>
          </cell>
        </row>
        <row r="22">
          <cell r="K22">
            <v>4.07</v>
          </cell>
        </row>
        <row r="23">
          <cell r="K23">
            <v>3.7</v>
          </cell>
        </row>
      </sheetData>
      <sheetData sheetId="66">
        <row r="17">
          <cell r="G17">
            <v>17.669071428571428</v>
          </cell>
        </row>
        <row r="50">
          <cell r="G50">
            <v>16.856428571428573</v>
          </cell>
        </row>
        <row r="61">
          <cell r="G61">
            <v>13.5</v>
          </cell>
        </row>
      </sheetData>
      <sheetData sheetId="67">
        <row r="4">
          <cell r="Y4" t="str">
            <v>Суп-лапша домашняя.</v>
          </cell>
        </row>
        <row r="16">
          <cell r="O16">
            <v>9.4475428571428566</v>
          </cell>
        </row>
        <row r="19">
          <cell r="Q19" t="str">
            <v>плов из отварной птицы</v>
          </cell>
        </row>
        <row r="33">
          <cell r="O33">
            <v>35.272725000000008</v>
          </cell>
        </row>
        <row r="52">
          <cell r="Q52" t="str">
            <v>компот из ягод замороженных</v>
          </cell>
        </row>
        <row r="60">
          <cell r="O60">
            <v>17.850000000000001</v>
          </cell>
        </row>
        <row r="63">
          <cell r="Q63" t="str">
            <v>Свежие помидоры порционно</v>
          </cell>
        </row>
        <row r="65">
          <cell r="S65">
            <v>0.1</v>
          </cell>
        </row>
        <row r="71">
          <cell r="O71">
            <v>9.2307692307692299</v>
          </cell>
          <cell r="W71" t="e">
            <v>#DIV/0!</v>
          </cell>
        </row>
      </sheetData>
      <sheetData sheetId="68"/>
      <sheetData sheetId="69">
        <row r="9">
          <cell r="D9" t="str">
            <v>суп молочный с крупой</v>
          </cell>
          <cell r="J9">
            <v>200</v>
          </cell>
        </row>
        <row r="10">
          <cell r="C10">
            <v>462</v>
          </cell>
          <cell r="D10" t="str">
            <v>какао с молоком</v>
          </cell>
          <cell r="J10">
            <v>200</v>
          </cell>
          <cell r="K10">
            <v>24.259999999999998</v>
          </cell>
        </row>
        <row r="12">
          <cell r="C12" t="str">
            <v>82</v>
          </cell>
          <cell r="J12">
            <v>140</v>
          </cell>
        </row>
        <row r="17">
          <cell r="C17">
            <v>385</v>
          </cell>
        </row>
        <row r="22">
          <cell r="C22">
            <v>574</v>
          </cell>
        </row>
      </sheetData>
      <sheetData sheetId="70"/>
      <sheetData sheetId="71">
        <row r="21">
          <cell r="K21">
            <v>4.07</v>
          </cell>
        </row>
        <row r="22">
          <cell r="K22">
            <v>3.7</v>
          </cell>
        </row>
      </sheetData>
      <sheetData sheetId="72">
        <row r="3">
          <cell r="K3" t="str">
            <v>Начальник лагеря                       Филимонова Л.Н.</v>
          </cell>
        </row>
      </sheetData>
      <sheetData sheetId="73"/>
      <sheetData sheetId="74">
        <row r="3">
          <cell r="A3" t="str">
            <v>Каша молочная Дружба (рис,пшено) с маслом сливочным</v>
          </cell>
        </row>
        <row r="17">
          <cell r="G17">
            <v>21.338742857142854</v>
          </cell>
        </row>
        <row r="20">
          <cell r="A20" t="str">
            <v>чай с сахаром</v>
          </cell>
        </row>
        <row r="37">
          <cell r="A37" t="str">
            <v>бутерброд с маслом и  сыром</v>
          </cell>
        </row>
        <row r="49">
          <cell r="G49">
            <v>16.856428571428573</v>
          </cell>
        </row>
        <row r="60">
          <cell r="G60">
            <v>13.5</v>
          </cell>
        </row>
      </sheetData>
      <sheetData sheetId="75">
        <row r="3">
          <cell r="A3" t="str">
            <v xml:space="preserve">борщ с капустой и картофелем </v>
          </cell>
        </row>
        <row r="18">
          <cell r="O18">
            <v>10.212400000000001</v>
          </cell>
        </row>
        <row r="21">
          <cell r="A21" t="str">
            <v>Каша гречневая рассыпчатая с овощами</v>
          </cell>
        </row>
        <row r="35">
          <cell r="O35">
            <v>13.731403846153849</v>
          </cell>
        </row>
        <row r="38">
          <cell r="A38" t="str">
            <v>суфле из птицы</v>
          </cell>
        </row>
        <row r="51">
          <cell r="O51">
            <v>41.46980850340136</v>
          </cell>
        </row>
        <row r="65">
          <cell r="A65" t="str">
            <v>компот из свежих яблок</v>
          </cell>
        </row>
        <row r="73">
          <cell r="O73">
            <v>4.1149999999999993</v>
          </cell>
        </row>
        <row r="84">
          <cell r="O84">
            <v>12.666666666666666</v>
          </cell>
        </row>
      </sheetData>
      <sheetData sheetId="76"/>
      <sheetData sheetId="77">
        <row r="7">
          <cell r="A7" t="str">
            <v>Филиал  МБОУ" Поташкинская СОШ"- "Берёзовская ООШ"</v>
          </cell>
        </row>
        <row r="10">
          <cell r="J10">
            <v>200</v>
          </cell>
          <cell r="K10">
            <v>1.9899999999999998</v>
          </cell>
        </row>
        <row r="12">
          <cell r="C12" t="str">
            <v>82</v>
          </cell>
          <cell r="J12">
            <v>140</v>
          </cell>
        </row>
        <row r="19">
          <cell r="C19">
            <v>419</v>
          </cell>
          <cell r="D19">
            <v>0</v>
          </cell>
        </row>
        <row r="20">
          <cell r="C20">
            <v>486</v>
          </cell>
        </row>
        <row r="21">
          <cell r="C21">
            <v>573</v>
          </cell>
          <cell r="D21" t="str">
            <v>хлеб пшеничный формовой</v>
          </cell>
          <cell r="L21">
            <v>117</v>
          </cell>
          <cell r="M21">
            <v>3.8</v>
          </cell>
          <cell r="N21">
            <v>0.4</v>
          </cell>
          <cell r="O21">
            <v>24.6</v>
          </cell>
        </row>
        <row r="22">
          <cell r="C22">
            <v>574</v>
          </cell>
          <cell r="D22" t="str">
            <v>хлеб ржаной</v>
          </cell>
          <cell r="L22">
            <v>82.4</v>
          </cell>
          <cell r="M22">
            <v>3.32</v>
          </cell>
          <cell r="N22">
            <v>0.6</v>
          </cell>
          <cell r="O22">
            <v>16.04</v>
          </cell>
        </row>
        <row r="23">
          <cell r="C23" t="str">
            <v>82</v>
          </cell>
        </row>
      </sheetData>
      <sheetData sheetId="78"/>
      <sheetData sheetId="79"/>
      <sheetData sheetId="80"/>
      <sheetData sheetId="81">
        <row r="3">
          <cell r="J3" t="str">
            <v>Начальник лагеря                       Филимонова Л.Н.</v>
          </cell>
        </row>
        <row r="22">
          <cell r="K22">
            <v>4.07</v>
          </cell>
        </row>
        <row r="23">
          <cell r="K23">
            <v>3.7</v>
          </cell>
        </row>
      </sheetData>
      <sheetData sheetId="82">
        <row r="60">
          <cell r="G60">
            <v>33.333333333333336</v>
          </cell>
        </row>
      </sheetData>
      <sheetData sheetId="83">
        <row r="3">
          <cell r="A3" t="str">
            <v xml:space="preserve">Рассольник "Ленинградский" </v>
          </cell>
        </row>
        <row r="17">
          <cell r="O17">
            <v>15.544000000000002</v>
          </cell>
        </row>
        <row r="34">
          <cell r="O34">
            <v>10.026214285714286</v>
          </cell>
        </row>
        <row r="50">
          <cell r="O50">
            <v>49.278983333333336</v>
          </cell>
        </row>
        <row r="61">
          <cell r="O61">
            <v>12</v>
          </cell>
        </row>
        <row r="72">
          <cell r="O72">
            <v>14.533333333333333</v>
          </cell>
        </row>
      </sheetData>
      <sheetData sheetId="84"/>
      <sheetData sheetId="85">
        <row r="9">
          <cell r="D9" t="str">
            <v>каша гречневая молочная вязкая</v>
          </cell>
          <cell r="J9">
            <v>200</v>
          </cell>
          <cell r="K9">
            <v>20.14545714285714</v>
          </cell>
          <cell r="L9">
            <v>231.6</v>
          </cell>
          <cell r="M9">
            <v>8.8000000000000007</v>
          </cell>
          <cell r="N9">
            <v>7.6</v>
          </cell>
          <cell r="O9">
            <v>32</v>
          </cell>
        </row>
        <row r="10">
          <cell r="C10">
            <v>459</v>
          </cell>
          <cell r="D10" t="str">
            <v>чай с лимоном</v>
          </cell>
          <cell r="J10">
            <v>200</v>
          </cell>
          <cell r="K10">
            <v>4.2300000000000004</v>
          </cell>
          <cell r="L10">
            <v>37</v>
          </cell>
          <cell r="M10">
            <v>0.08</v>
          </cell>
          <cell r="N10">
            <v>0.01</v>
          </cell>
          <cell r="O10">
            <v>9.23</v>
          </cell>
        </row>
        <row r="11">
          <cell r="K11">
            <v>16.856428571428573</v>
          </cell>
        </row>
        <row r="16">
          <cell r="C16">
            <v>100</v>
          </cell>
        </row>
        <row r="17">
          <cell r="C17">
            <v>256</v>
          </cell>
          <cell r="D17" t="str">
            <v>макаронные изделия отварные</v>
          </cell>
        </row>
        <row r="18">
          <cell r="D18" t="str">
            <v>шницель рыбный натуральный</v>
          </cell>
        </row>
        <row r="19">
          <cell r="C19">
            <v>501</v>
          </cell>
          <cell r="D19" t="str">
            <v>соки овощные,фруктовые и ягодные</v>
          </cell>
        </row>
        <row r="21">
          <cell r="C21">
            <v>573</v>
          </cell>
          <cell r="D21" t="str">
            <v>хлеб пшеничный формовой</v>
          </cell>
        </row>
        <row r="22">
          <cell r="C22">
            <v>574</v>
          </cell>
          <cell r="D22" t="str">
            <v>хлеб ржаной</v>
          </cell>
        </row>
      </sheetData>
      <sheetData sheetId="86"/>
      <sheetData sheetId="87"/>
      <sheetData sheetId="88"/>
      <sheetData sheetId="89">
        <row r="3">
          <cell r="J3" t="str">
            <v>Начальник лагеря                       Филимонова Л.Н.</v>
          </cell>
        </row>
        <row r="20">
          <cell r="K20">
            <v>4.07</v>
          </cell>
        </row>
        <row r="21">
          <cell r="K21">
            <v>3.7</v>
          </cell>
        </row>
      </sheetData>
      <sheetData sheetId="90">
        <row r="3">
          <cell r="A3" t="str">
            <v>каша пшеничная молочная с маслом сливочным</v>
          </cell>
        </row>
        <row r="20">
          <cell r="A20" t="str">
            <v>чай с молоком</v>
          </cell>
        </row>
        <row r="37">
          <cell r="A37" t="str">
            <v>бутерброд с маслом и сыром</v>
          </cell>
        </row>
        <row r="61">
          <cell r="G61">
            <v>15</v>
          </cell>
        </row>
      </sheetData>
      <sheetData sheetId="91">
        <row r="3">
          <cell r="A3" t="str">
            <v>Суп-пюре из  картофеля</v>
          </cell>
        </row>
        <row r="17">
          <cell r="O17">
            <v>23.455542857142859</v>
          </cell>
        </row>
        <row r="20">
          <cell r="A20" t="str">
            <v>рис припущенный</v>
          </cell>
        </row>
        <row r="34">
          <cell r="O34">
            <v>17.10239835164835</v>
          </cell>
        </row>
        <row r="50">
          <cell r="O50">
            <v>31.001627142857139</v>
          </cell>
        </row>
        <row r="61">
          <cell r="O61">
            <v>3.747923166023166</v>
          </cell>
        </row>
        <row r="72">
          <cell r="O72">
            <v>3.86</v>
          </cell>
        </row>
        <row r="75">
          <cell r="A75" t="str">
            <v>овощи консервировнные</v>
          </cell>
        </row>
        <row r="83">
          <cell r="O83">
            <v>9.4666666666666668</v>
          </cell>
        </row>
        <row r="94">
          <cell r="O94">
            <v>0</v>
          </cell>
        </row>
      </sheetData>
      <sheetData sheetId="92"/>
      <sheetData sheetId="93">
        <row r="9">
          <cell r="C9">
            <v>141</v>
          </cell>
          <cell r="K9">
            <v>17.574742857142859</v>
          </cell>
          <cell r="L9">
            <v>180.6</v>
          </cell>
          <cell r="M9">
            <v>5.4</v>
          </cell>
          <cell r="N9">
            <v>6.2</v>
          </cell>
          <cell r="O9">
            <v>25.8</v>
          </cell>
        </row>
        <row r="10">
          <cell r="C10">
            <v>460</v>
          </cell>
          <cell r="K10">
            <v>8.56</v>
          </cell>
          <cell r="M10">
            <v>1.4</v>
          </cell>
        </row>
        <row r="11">
          <cell r="K11">
            <v>18.077428571428573</v>
          </cell>
        </row>
        <row r="12">
          <cell r="B12" t="str">
            <v>фрукты</v>
          </cell>
          <cell r="C12">
            <v>82</v>
          </cell>
          <cell r="D12" t="str">
            <v>яблоко</v>
          </cell>
        </row>
        <row r="16">
          <cell r="C16">
            <v>131</v>
          </cell>
        </row>
        <row r="17">
          <cell r="C17">
            <v>385</v>
          </cell>
        </row>
        <row r="18">
          <cell r="D18" t="str">
            <v>тефтели из говядины (свинины) паровые</v>
          </cell>
        </row>
        <row r="19">
          <cell r="D19" t="str">
            <v xml:space="preserve">Компот из смеси сухофруктов </v>
          </cell>
        </row>
        <row r="20">
          <cell r="C20" t="str">
            <v>573</v>
          </cell>
        </row>
        <row r="21">
          <cell r="C21" t="str">
            <v>574</v>
          </cell>
        </row>
      </sheetData>
      <sheetData sheetId="94"/>
      <sheetData sheetId="95"/>
      <sheetData sheetId="96"/>
      <sheetData sheetId="97">
        <row r="3">
          <cell r="J3" t="str">
            <v>Начальник лагеря                       Филимонова Л.Н.</v>
          </cell>
        </row>
        <row r="21">
          <cell r="K21">
            <v>4.07</v>
          </cell>
        </row>
        <row r="22">
          <cell r="K22">
            <v>3.7</v>
          </cell>
        </row>
      </sheetData>
      <sheetData sheetId="98"/>
      <sheetData sheetId="99">
        <row r="17">
          <cell r="O17">
            <v>13.444832432432433</v>
          </cell>
        </row>
        <row r="34">
          <cell r="O34">
            <v>10.048314285714287</v>
          </cell>
        </row>
        <row r="50">
          <cell r="O50">
            <v>34.923933333333338</v>
          </cell>
        </row>
        <row r="61">
          <cell r="O61">
            <v>12.375</v>
          </cell>
        </row>
        <row r="84">
          <cell r="O84">
            <v>3.3350631660231662</v>
          </cell>
        </row>
        <row r="95">
          <cell r="O95">
            <v>16</v>
          </cell>
        </row>
      </sheetData>
      <sheetData sheetId="100"/>
      <sheetData sheetId="101">
        <row r="9">
          <cell r="C9">
            <v>220</v>
          </cell>
          <cell r="D9" t="str">
            <v>каша ячневая молочная жидкая</v>
          </cell>
          <cell r="K9">
            <v>17.574742857142859</v>
          </cell>
          <cell r="L9">
            <v>199.6</v>
          </cell>
          <cell r="M9">
            <v>6</v>
          </cell>
          <cell r="N9">
            <v>6.8</v>
          </cell>
          <cell r="O9">
            <v>28.6</v>
          </cell>
        </row>
        <row r="10">
          <cell r="C10">
            <v>464</v>
          </cell>
          <cell r="D10" t="str">
            <v>кофейный напиток с молоком</v>
          </cell>
          <cell r="K10">
            <v>9.0120000000000005</v>
          </cell>
          <cell r="L10">
            <v>91</v>
          </cell>
          <cell r="M10">
            <v>3.01</v>
          </cell>
          <cell r="N10">
            <v>2.88</v>
          </cell>
          <cell r="O10">
            <v>13.36</v>
          </cell>
        </row>
        <row r="11">
          <cell r="C11" t="str">
            <v>8/13</v>
          </cell>
          <cell r="D11" t="str">
            <v>бутерброд с маслом и сыром</v>
          </cell>
          <cell r="K11">
            <v>19.927428571428571</v>
          </cell>
          <cell r="L11">
            <v>122.00000000000001</v>
          </cell>
          <cell r="M11">
            <v>1.6</v>
          </cell>
          <cell r="N11">
            <v>8.4700000000000006</v>
          </cell>
          <cell r="O11">
            <v>9.66</v>
          </cell>
        </row>
        <row r="12">
          <cell r="C12">
            <v>82</v>
          </cell>
          <cell r="D12" t="str">
            <v>яблоки</v>
          </cell>
          <cell r="K12">
            <v>33.333333333333336</v>
          </cell>
          <cell r="L12">
            <v>54.306249999999999</v>
          </cell>
          <cell r="M12">
            <v>2.0749999999999997</v>
          </cell>
          <cell r="N12">
            <v>3.7499999999999999E-2</v>
          </cell>
          <cell r="O12">
            <v>10.4375</v>
          </cell>
        </row>
        <row r="13"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D16" t="str">
            <v>Свекольник</v>
          </cell>
          <cell r="L16">
            <v>74.599999999999994</v>
          </cell>
          <cell r="M16">
            <v>1.86</v>
          </cell>
          <cell r="N16">
            <v>3.78</v>
          </cell>
          <cell r="O16">
            <v>8.26</v>
          </cell>
        </row>
        <row r="17">
          <cell r="C17">
            <v>202</v>
          </cell>
          <cell r="D17" t="str">
            <v>каша гречневая рассыпчатая</v>
          </cell>
        </row>
        <row r="18">
          <cell r="D18" t="str">
            <v>котлета "Детская"</v>
          </cell>
        </row>
        <row r="19">
          <cell r="C19">
            <v>419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C20">
            <v>504</v>
          </cell>
          <cell r="D20" t="str">
            <v>кисель"Витошка"</v>
          </cell>
          <cell r="L20">
            <v>95</v>
          </cell>
          <cell r="M20">
            <v>0</v>
          </cell>
          <cell r="N20">
            <v>0</v>
          </cell>
          <cell r="O20">
            <v>24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. лист"/>
      <sheetName val="1 день"/>
      <sheetName val="3 день"/>
      <sheetName val="4 день"/>
      <sheetName val="5 день"/>
      <sheetName val="6день"/>
      <sheetName val="7день"/>
      <sheetName val="8 день"/>
      <sheetName val="9день"/>
      <sheetName val="10 день"/>
      <sheetName val="11 день"/>
      <sheetName val="12 день"/>
      <sheetName val="13 день"/>
      <sheetName val="14 день"/>
      <sheetName val="2 день"/>
      <sheetName val="мш4 мл.кл"/>
      <sheetName val="мш4 ст.кл"/>
    </sheetNames>
    <sheetDataSet>
      <sheetData sheetId="0"/>
      <sheetData sheetId="1"/>
      <sheetData sheetId="2">
        <row r="3">
          <cell r="A3" t="str">
            <v xml:space="preserve">День: третий                   </v>
          </cell>
        </row>
      </sheetData>
      <sheetData sheetId="3">
        <row r="3">
          <cell r="A3" t="str">
            <v xml:space="preserve">День: третий                  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1F9124"/>
  </sheetPr>
  <dimension ref="A2:P27"/>
  <sheetViews>
    <sheetView view="pageBreakPreview" zoomScale="60" workbookViewId="0">
      <selection activeCell="J24" sqref="J24"/>
    </sheetView>
  </sheetViews>
  <sheetFormatPr defaultRowHeight="12.75"/>
  <cols>
    <col min="1" max="1" width="19.2851562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4.710937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1" t="s">
        <v>1</v>
      </c>
      <c r="K3" s="1"/>
      <c r="L3" s="1"/>
      <c r="M3" s="1"/>
      <c r="N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2</v>
      </c>
      <c r="L4" s="4" t="s">
        <v>3</v>
      </c>
      <c r="M4" s="4"/>
      <c r="N4" s="1" t="s">
        <v>4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5</v>
      </c>
      <c r="F6" s="3"/>
      <c r="H6" s="3"/>
      <c r="I6" s="3"/>
      <c r="J6" s="3"/>
    </row>
    <row r="7" spans="1:15" ht="20.25" customHeight="1" thickBot="1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9" t="s">
        <v>7</v>
      </c>
      <c r="B8" s="10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19" t="s">
        <v>17</v>
      </c>
      <c r="B9" s="20" t="s">
        <v>8</v>
      </c>
      <c r="C9" s="21">
        <v>234</v>
      </c>
      <c r="D9" s="22" t="str">
        <f>[1]завтрак1!A3</f>
        <v>Каша рисовая молочная жидкая</v>
      </c>
      <c r="E9" s="23"/>
      <c r="F9" s="23"/>
      <c r="G9" s="23"/>
      <c r="H9" s="23"/>
      <c r="I9" s="24"/>
      <c r="J9" s="25">
        <v>200</v>
      </c>
      <c r="K9" s="26">
        <f>[1]завтрак1!G17</f>
        <v>24.080528571428566</v>
      </c>
      <c r="L9" s="27">
        <f>[1]мс1!L9</f>
        <v>214</v>
      </c>
      <c r="M9" s="27">
        <f>[1]мс1!M9</f>
        <v>5.6</v>
      </c>
      <c r="N9" s="27">
        <f>[1]мс1!N9</f>
        <v>6.8</v>
      </c>
      <c r="O9" s="27">
        <f>[1]мс1!O9</f>
        <v>32.6</v>
      </c>
    </row>
    <row r="10" spans="1:15" ht="20.25" customHeight="1">
      <c r="A10" s="28"/>
      <c r="B10" s="29" t="s">
        <v>18</v>
      </c>
      <c r="C10" s="30">
        <v>459</v>
      </c>
      <c r="D10" s="31" t="str">
        <f>[1]завтрак1!A20</f>
        <v>чай с лимоном</v>
      </c>
      <c r="E10" s="32"/>
      <c r="F10" s="32"/>
      <c r="G10" s="32"/>
      <c r="H10" s="32"/>
      <c r="I10" s="33"/>
      <c r="J10" s="34">
        <v>200</v>
      </c>
      <c r="K10" s="35">
        <f>[1]мс1!K10</f>
        <v>4.2300000000000004</v>
      </c>
      <c r="L10" s="36">
        <f>[1]мс1!L10</f>
        <v>37</v>
      </c>
      <c r="M10" s="36">
        <f>[1]мс1!M10</f>
        <v>0.08</v>
      </c>
      <c r="N10" s="36">
        <f>[1]мс1!N10</f>
        <v>0.01</v>
      </c>
      <c r="O10" s="36">
        <f>[1]мс1!O10</f>
        <v>9.23</v>
      </c>
    </row>
    <row r="11" spans="1:15" ht="20.25" customHeight="1">
      <c r="A11" s="28"/>
      <c r="B11" s="29" t="s">
        <v>19</v>
      </c>
      <c r="C11" s="30">
        <v>70</v>
      </c>
      <c r="D11" s="37" t="str">
        <f>[1]завтрак1!A37</f>
        <v>бутерброд с маслом и сыром</v>
      </c>
      <c r="E11" s="32"/>
      <c r="F11" s="32"/>
      <c r="G11" s="32"/>
      <c r="H11" s="32"/>
      <c r="I11" s="33"/>
      <c r="J11" s="38" t="s">
        <v>20</v>
      </c>
      <c r="K11" s="35">
        <f>[1]мс1!K11</f>
        <v>15.246428571428572</v>
      </c>
      <c r="L11" s="36">
        <v>149</v>
      </c>
      <c r="M11" s="36">
        <v>6.9</v>
      </c>
      <c r="N11" s="36">
        <v>9</v>
      </c>
      <c r="O11" s="36">
        <v>10</v>
      </c>
    </row>
    <row r="12" spans="1:15" ht="20.25" customHeight="1">
      <c r="A12" s="28"/>
      <c r="B12" s="29" t="s">
        <v>21</v>
      </c>
      <c r="C12" s="30">
        <v>82</v>
      </c>
      <c r="D12" s="37" t="s">
        <v>30</v>
      </c>
      <c r="E12" s="32"/>
      <c r="F12" s="32"/>
      <c r="G12" s="32"/>
      <c r="H12" s="32"/>
      <c r="I12" s="33"/>
      <c r="J12" s="34">
        <v>140</v>
      </c>
      <c r="K12" s="35">
        <f>[1]завтрак1!G61</f>
        <v>13.5</v>
      </c>
      <c r="L12" s="36">
        <v>61.6</v>
      </c>
      <c r="M12" s="36">
        <v>0.56000000000000005</v>
      </c>
      <c r="N12" s="36">
        <v>0.56000000000000005</v>
      </c>
      <c r="O12" s="36">
        <v>13.72</v>
      </c>
    </row>
    <row r="13" spans="1:15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>
        <v>0</v>
      </c>
      <c r="K13" s="35">
        <f>[1]мс1!K13</f>
        <v>0</v>
      </c>
      <c r="L13" s="36">
        <f>[1]мс1!L13</f>
        <v>0</v>
      </c>
      <c r="M13" s="36">
        <f>[1]мс1!M13</f>
        <v>0</v>
      </c>
      <c r="N13" s="36">
        <f>[1]мс1!N13</f>
        <v>0</v>
      </c>
      <c r="O13" s="36">
        <f>[1]мс1!O13</f>
        <v>0</v>
      </c>
    </row>
    <row r="14" spans="1:15" ht="20.25" customHeight="1" thickBo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47"/>
      <c r="L14" s="48"/>
      <c r="M14" s="49"/>
      <c r="N14" s="50"/>
      <c r="O14" s="49"/>
    </row>
    <row r="15" spans="1:15" ht="20.25" customHeight="1" thickBot="1">
      <c r="A15" s="51"/>
      <c r="B15" s="52"/>
      <c r="C15" s="53"/>
      <c r="D15" s="54"/>
      <c r="E15" s="55"/>
      <c r="F15" s="55"/>
      <c r="G15" s="55"/>
      <c r="H15" s="55"/>
      <c r="I15" s="56"/>
      <c r="J15" s="57">
        <f>J9+J10+J12+30+15</f>
        <v>585</v>
      </c>
      <c r="K15" s="58">
        <f>K9+K10+K11+K12+K13+K14</f>
        <v>57.056957142857136</v>
      </c>
      <c r="L15" s="58">
        <f>L9+L10+L11+L12+L13+L14</f>
        <v>461.6</v>
      </c>
      <c r="M15" s="58">
        <f>M9+M10+M11+M12+M13+M14</f>
        <v>13.14</v>
      </c>
      <c r="N15" s="58">
        <f>N9+N10+N11+N12+N13+N14</f>
        <v>16.369999999999997</v>
      </c>
      <c r="O15" s="59">
        <f>O9+O10+O11+O12+O13+O14</f>
        <v>65.55</v>
      </c>
    </row>
    <row r="16" spans="1:15" ht="20.25" customHeight="1">
      <c r="A16" s="19" t="s">
        <v>22</v>
      </c>
      <c r="B16" s="20" t="s">
        <v>23</v>
      </c>
      <c r="C16" s="60">
        <v>122</v>
      </c>
      <c r="D16" s="22" t="str">
        <f>[1]обед1!A3</f>
        <v>Суп  с рыбной консервой</v>
      </c>
      <c r="E16" s="23"/>
      <c r="F16" s="23"/>
      <c r="G16" s="23"/>
      <c r="H16" s="23"/>
      <c r="I16" s="24"/>
      <c r="J16" s="25">
        <v>200</v>
      </c>
      <c r="K16" s="26">
        <f>[1]обед1!O17</f>
        <v>19.236542857142862</v>
      </c>
      <c r="L16" s="27">
        <f>180/250*200</f>
        <v>144</v>
      </c>
      <c r="M16" s="27">
        <f>9.3/250*200</f>
        <v>7.44</v>
      </c>
      <c r="N16" s="27">
        <f>11.4/250*200</f>
        <v>9.120000000000001</v>
      </c>
      <c r="O16" s="27">
        <f>[1]мс1!O16</f>
        <v>8.0399999999999991</v>
      </c>
    </row>
    <row r="17" spans="1:16" ht="20.25" customHeight="1">
      <c r="A17" s="28"/>
      <c r="B17" s="29" t="s">
        <v>24</v>
      </c>
      <c r="C17" s="61">
        <v>256</v>
      </c>
      <c r="D17" s="31" t="str">
        <f>[1]обед1!A20</f>
        <v>макаронные изделия отварные</v>
      </c>
      <c r="E17" s="32"/>
      <c r="F17" s="32"/>
      <c r="G17" s="32"/>
      <c r="H17" s="32"/>
      <c r="I17" s="33"/>
      <c r="J17" s="34">
        <v>150</v>
      </c>
      <c r="K17" s="35">
        <f>[1]обед1!O34</f>
        <v>10.026214285714286</v>
      </c>
      <c r="L17" s="62">
        <f>[1]мс1!L17/130*150</f>
        <v>184.5</v>
      </c>
      <c r="M17" s="62">
        <f>[1]мс1!M17/130*150</f>
        <v>5.55</v>
      </c>
      <c r="N17" s="62">
        <f>[1]мс1!N17/130*150</f>
        <v>4.95</v>
      </c>
      <c r="O17" s="62">
        <f>[1]мс1!O17/130*150</f>
        <v>29.55</v>
      </c>
      <c r="P17">
        <v>0</v>
      </c>
    </row>
    <row r="18" spans="1:16" ht="40.5" customHeight="1">
      <c r="A18" s="28"/>
      <c r="B18" s="29" t="s">
        <v>25</v>
      </c>
      <c r="C18" s="61">
        <v>367</v>
      </c>
      <c r="D18" s="31" t="str">
        <f>[1]обед1!A37</f>
        <v>Птица в соусе с томатом</v>
      </c>
      <c r="E18" s="32"/>
      <c r="F18" s="32"/>
      <c r="G18" s="32"/>
      <c r="H18" s="32"/>
      <c r="I18" s="33"/>
      <c r="J18" s="63">
        <v>90</v>
      </c>
      <c r="K18" s="35">
        <f>[1]обед1!O50</f>
        <v>42.968275494208484</v>
      </c>
      <c r="L18" s="62">
        <f>[1]мс1!L18/70*90</f>
        <v>131.79</v>
      </c>
      <c r="M18" s="62">
        <f>[1]мс1!M18/70*90</f>
        <v>8.5500000000000007</v>
      </c>
      <c r="N18" s="62">
        <f>[1]мс1!N18/70*90</f>
        <v>9.9600000000000009</v>
      </c>
      <c r="O18" s="62">
        <f>[1]мс1!O18/70*90</f>
        <v>1.9900000000000002</v>
      </c>
    </row>
    <row r="19" spans="1:16" ht="20.25" customHeight="1">
      <c r="A19" s="28"/>
      <c r="B19" s="29" t="s">
        <v>26</v>
      </c>
      <c r="C19" s="61">
        <v>486</v>
      </c>
      <c r="D19" s="31" t="str">
        <f>[1]обед1!A53</f>
        <v>компот из свежих плодов или ягод</v>
      </c>
      <c r="E19" s="32"/>
      <c r="F19" s="32"/>
      <c r="G19" s="32"/>
      <c r="H19" s="32"/>
      <c r="I19" s="33"/>
      <c r="J19" s="63">
        <v>200</v>
      </c>
      <c r="K19" s="35">
        <f>[1]обед1!O61</f>
        <v>5.4649999999999999</v>
      </c>
      <c r="L19" s="64">
        <f>[1]мс1!L20</f>
        <v>46</v>
      </c>
      <c r="M19" s="64">
        <f>[1]мс1!M20</f>
        <v>0.1</v>
      </c>
      <c r="N19" s="64">
        <f>[1]мс1!N20</f>
        <v>0.1</v>
      </c>
      <c r="O19" s="64">
        <f>[1]мс1!O20</f>
        <v>11.1</v>
      </c>
    </row>
    <row r="20" spans="1:16" ht="20.25" customHeight="1">
      <c r="A20" s="28"/>
      <c r="B20" s="29" t="s">
        <v>27</v>
      </c>
      <c r="C20" s="61">
        <v>573</v>
      </c>
      <c r="D20" s="31" t="str">
        <f>'[1]мш ст.кл.'!D20:I20</f>
        <v>Хлеб пшеничный формовой</v>
      </c>
      <c r="E20" s="32"/>
      <c r="F20" s="32"/>
      <c r="G20" s="32"/>
      <c r="H20" s="32"/>
      <c r="I20" s="33"/>
      <c r="J20" s="63">
        <v>50</v>
      </c>
      <c r="K20" s="35">
        <v>4.07</v>
      </c>
      <c r="L20" s="62">
        <f>[1]мс1!L21</f>
        <v>117</v>
      </c>
      <c r="M20" s="62">
        <f>[1]мс1!M21</f>
        <v>3.8</v>
      </c>
      <c r="N20" s="62">
        <f>[1]мс1!N21</f>
        <v>0.4</v>
      </c>
      <c r="O20" s="62">
        <f>[1]мс1!O21</f>
        <v>24.6</v>
      </c>
    </row>
    <row r="21" spans="1:16" ht="20.25" customHeight="1">
      <c r="A21" s="28"/>
      <c r="B21" s="29" t="s">
        <v>27</v>
      </c>
      <c r="C21" s="61">
        <v>574</v>
      </c>
      <c r="D21" s="31" t="str">
        <f>[1]мс1!D22:I22</f>
        <v>хлеб ржаной</v>
      </c>
      <c r="E21" s="32"/>
      <c r="F21" s="32"/>
      <c r="G21" s="32"/>
      <c r="H21" s="32"/>
      <c r="I21" s="33"/>
      <c r="J21" s="63">
        <v>40</v>
      </c>
      <c r="K21" s="35">
        <v>3.7</v>
      </c>
      <c r="L21" s="65">
        <f>[1]мс1!L22</f>
        <v>82.4</v>
      </c>
      <c r="M21" s="65">
        <f>[1]мс1!M22</f>
        <v>3.2</v>
      </c>
      <c r="N21" s="65">
        <f>[1]мс1!N22</f>
        <v>0.6</v>
      </c>
      <c r="O21" s="65">
        <f>[1]мс1!O22</f>
        <v>16.04</v>
      </c>
    </row>
    <row r="22" spans="1:16" ht="20.25" customHeight="1" thickBot="1">
      <c r="A22" s="28"/>
      <c r="B22" s="41" t="s">
        <v>19</v>
      </c>
      <c r="C22" s="48">
        <v>148</v>
      </c>
      <c r="D22" s="66" t="s">
        <v>31</v>
      </c>
      <c r="E22" s="67"/>
      <c r="F22" s="67"/>
      <c r="G22" s="67"/>
      <c r="H22" s="67"/>
      <c r="I22" s="68"/>
      <c r="J22" s="69">
        <v>60</v>
      </c>
      <c r="K22" s="47">
        <f>[1]обед1!O72</f>
        <v>8</v>
      </c>
      <c r="L22" s="70">
        <f>11/100*60</f>
        <v>6.6</v>
      </c>
      <c r="M22" s="70">
        <f>0.7/100*60</f>
        <v>0.41999999999999993</v>
      </c>
      <c r="N22" s="70">
        <f>0.1/100*60</f>
        <v>0.06</v>
      </c>
      <c r="O22" s="70">
        <f>1.9/100*60</f>
        <v>1.1399999999999999</v>
      </c>
      <c r="P22" s="71"/>
    </row>
    <row r="23" spans="1:16" ht="20.25" customHeight="1" thickBot="1">
      <c r="A23" s="72"/>
      <c r="B23" s="73"/>
      <c r="C23" s="53"/>
      <c r="D23" s="54"/>
      <c r="E23" s="55"/>
      <c r="F23" s="55"/>
      <c r="G23" s="55"/>
      <c r="H23" s="55"/>
      <c r="I23" s="56"/>
      <c r="J23" s="74">
        <f>J16+J17+J18+J19+J20+J21+J22</f>
        <v>790</v>
      </c>
      <c r="K23" s="58">
        <f>K16+K17+K18+K19+K20+K21+K22</f>
        <v>93.466032637065624</v>
      </c>
      <c r="L23" s="58">
        <f>SUM(L16:L22)</f>
        <v>712.29</v>
      </c>
      <c r="M23" s="58">
        <f>SUM(M16:M22)</f>
        <v>29.060000000000002</v>
      </c>
      <c r="N23" s="58">
        <f>SUM(N16:N22)</f>
        <v>25.19</v>
      </c>
      <c r="O23" s="59">
        <f>SUM(O16:O22)</f>
        <v>92.46</v>
      </c>
    </row>
    <row r="24" spans="1:16" ht="18" customHeight="1">
      <c r="K24" s="75"/>
    </row>
    <row r="25" spans="1:16" ht="18" customHeight="1">
      <c r="B25" t="s">
        <v>28</v>
      </c>
      <c r="C25" s="76"/>
      <c r="D25" s="76"/>
      <c r="E25" s="76" t="s">
        <v>29</v>
      </c>
    </row>
    <row r="26" spans="1:16">
      <c r="K26" s="75"/>
    </row>
    <row r="27" spans="1:16">
      <c r="K27" s="75">
        <f>K15+K23</f>
        <v>150.52298977992277</v>
      </c>
    </row>
  </sheetData>
  <mergeCells count="20">
    <mergeCell ref="D15:I15"/>
    <mergeCell ref="A16:A23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2:P34"/>
  <sheetViews>
    <sheetView view="pageBreakPreview" zoomScale="60" workbookViewId="0">
      <selection activeCell="D15" sqref="D15:I15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5" width="11.42578125" customWidth="1"/>
  </cols>
  <sheetData>
    <row r="2" spans="1:16" ht="20.25" customHeight="1">
      <c r="K2" s="1" t="s">
        <v>0</v>
      </c>
      <c r="L2" s="1"/>
      <c r="M2" s="1"/>
      <c r="N2" s="1"/>
    </row>
    <row r="3" spans="1:16" ht="20.25" customHeight="1">
      <c r="J3" s="200" t="str">
        <f>'[1]мш 9 ст.кл'!K3</f>
        <v>Начальник лагеря                       Филимонова Л.Н.</v>
      </c>
      <c r="K3" s="200"/>
      <c r="L3" s="200"/>
      <c r="M3" s="200"/>
      <c r="N3" s="200"/>
      <c r="O3" s="200"/>
      <c r="P3" s="200"/>
    </row>
    <row r="4" spans="1:16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85</v>
      </c>
      <c r="L4" s="4" t="s">
        <v>65</v>
      </c>
      <c r="M4" s="4"/>
      <c r="N4" s="1" t="s">
        <v>50</v>
      </c>
      <c r="O4" s="2"/>
    </row>
    <row r="5" spans="1:1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6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6" ht="20.25" customHeight="1" thickBot="1">
      <c r="A7" s="7" t="str">
        <f>[1]мс10!A7</f>
        <v>Филиал  МБОУ" Поташкинская СОШ"- "Берёзовская ООШ"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6" ht="40.5" customHeight="1" thickBot="1">
      <c r="A8" s="132" t="s">
        <v>7</v>
      </c>
      <c r="B8" s="133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6" ht="41.25" customHeight="1">
      <c r="A9" s="28" t="s">
        <v>17</v>
      </c>
      <c r="B9" s="20" t="s">
        <v>8</v>
      </c>
      <c r="C9" s="21">
        <v>226</v>
      </c>
      <c r="D9" s="22" t="str">
        <f>[1]завтрак10!A3</f>
        <v>Каша молочная Дружба (рис,пшено) с маслом сливочным</v>
      </c>
      <c r="E9" s="23"/>
      <c r="F9" s="23"/>
      <c r="G9" s="23"/>
      <c r="H9" s="23"/>
      <c r="I9" s="24"/>
      <c r="J9" s="80">
        <v>200</v>
      </c>
      <c r="K9" s="153">
        <f>[1]завтрак10!G17</f>
        <v>21.338742857142854</v>
      </c>
      <c r="L9" s="153">
        <v>190.6</v>
      </c>
      <c r="M9" s="153">
        <v>5.2</v>
      </c>
      <c r="N9" s="153">
        <v>6.6</v>
      </c>
      <c r="O9" s="153">
        <v>27.6</v>
      </c>
    </row>
    <row r="10" spans="1:16" ht="20.25" customHeight="1">
      <c r="A10" s="28"/>
      <c r="B10" s="29" t="s">
        <v>18</v>
      </c>
      <c r="C10" s="30">
        <v>457</v>
      </c>
      <c r="D10" s="31" t="str">
        <f>[1]завтрак10!A20</f>
        <v>чай с сахаром</v>
      </c>
      <c r="E10" s="32"/>
      <c r="F10" s="32"/>
      <c r="G10" s="32"/>
      <c r="H10" s="32"/>
      <c r="I10" s="33"/>
      <c r="J10" s="83">
        <f>[1]мс10!J10</f>
        <v>200</v>
      </c>
      <c r="K10" s="154">
        <f>[1]мс10!K10</f>
        <v>1.9899999999999998</v>
      </c>
      <c r="L10" s="154">
        <v>38</v>
      </c>
      <c r="M10" s="154">
        <v>0.2</v>
      </c>
      <c r="N10" s="154">
        <v>0.1</v>
      </c>
      <c r="O10" s="154">
        <v>9</v>
      </c>
    </row>
    <row r="11" spans="1:16" ht="20.25" customHeight="1">
      <c r="A11" s="28"/>
      <c r="B11" s="29" t="s">
        <v>27</v>
      </c>
      <c r="C11" s="30">
        <v>70</v>
      </c>
      <c r="D11" s="31" t="str">
        <f>[1]завтрак10!A37</f>
        <v>бутерброд с маслом и  сыром</v>
      </c>
      <c r="E11" s="32"/>
      <c r="F11" s="32"/>
      <c r="G11" s="32"/>
      <c r="H11" s="32"/>
      <c r="I11" s="33"/>
      <c r="J11" s="87" t="s">
        <v>20</v>
      </c>
      <c r="K11" s="154">
        <f>[1]завтрак10!G49</f>
        <v>16.856428571428573</v>
      </c>
      <c r="L11" s="154">
        <v>137</v>
      </c>
      <c r="M11" s="154">
        <v>5</v>
      </c>
      <c r="N11" s="154">
        <v>6.6</v>
      </c>
      <c r="O11" s="154">
        <v>14.1</v>
      </c>
    </row>
    <row r="12" spans="1:16" ht="20.25" customHeight="1" thickBot="1">
      <c r="A12" s="28"/>
      <c r="B12" s="29" t="s">
        <v>21</v>
      </c>
      <c r="C12" s="30" t="str">
        <f>[1]мс10!C12</f>
        <v>82</v>
      </c>
      <c r="D12" s="31" t="s">
        <v>30</v>
      </c>
      <c r="E12" s="32"/>
      <c r="F12" s="32"/>
      <c r="G12" s="32"/>
      <c r="H12" s="32"/>
      <c r="I12" s="33"/>
      <c r="J12" s="83">
        <f>[1]мс10!J12</f>
        <v>140</v>
      </c>
      <c r="K12" s="154">
        <f>[1]завтрак10!G60</f>
        <v>13.5</v>
      </c>
      <c r="L12" s="154">
        <v>61.6</v>
      </c>
      <c r="M12" s="154">
        <v>0.56000000000000005</v>
      </c>
      <c r="N12" s="154">
        <v>0.56000000000000005</v>
      </c>
      <c r="O12" s="154">
        <v>13.72</v>
      </c>
    </row>
    <row r="13" spans="1:16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/>
      <c r="K13" s="35"/>
      <c r="L13" s="36"/>
      <c r="M13" s="36"/>
      <c r="N13" s="36"/>
      <c r="O13" s="36"/>
    </row>
    <row r="14" spans="1:16" ht="20.25" hidden="1" customHeigh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47"/>
      <c r="L14" s="48"/>
      <c r="M14" s="49"/>
      <c r="N14" s="50"/>
      <c r="O14" s="49"/>
    </row>
    <row r="15" spans="1:16" ht="20.25" customHeight="1" thickBot="1">
      <c r="A15" s="51"/>
      <c r="B15" s="88"/>
      <c r="C15" s="53"/>
      <c r="D15" s="54"/>
      <c r="E15" s="55"/>
      <c r="F15" s="55"/>
      <c r="G15" s="55"/>
      <c r="H15" s="55"/>
      <c r="I15" s="56"/>
      <c r="J15" s="89">
        <f>J12+J10+40+5+J9</f>
        <v>585</v>
      </c>
      <c r="K15" s="58">
        <f>K9+K10+K11+K12+K13+K14</f>
        <v>53.685171428571422</v>
      </c>
      <c r="L15" s="58">
        <f>L9+L10+L11+L12+L13+L14</f>
        <v>427.20000000000005</v>
      </c>
      <c r="M15" s="58">
        <f>M9+M10+M11+M12+M13+M14</f>
        <v>10.96</v>
      </c>
      <c r="N15" s="58">
        <f>N9+N10+N11+N12+N13+N14</f>
        <v>13.86</v>
      </c>
      <c r="O15" s="59">
        <f>O9+O10+O11+O12+O13+O14</f>
        <v>64.42</v>
      </c>
    </row>
    <row r="16" spans="1:16" ht="20.25" customHeight="1">
      <c r="A16" s="19" t="s">
        <v>22</v>
      </c>
      <c r="B16" s="201" t="s">
        <v>19</v>
      </c>
      <c r="C16" s="202">
        <v>148</v>
      </c>
      <c r="D16" s="22" t="str">
        <f>'03.06'!D22:I22</f>
        <v>Овощи свежие (томаты)</v>
      </c>
      <c r="E16" s="23"/>
      <c r="F16" s="23"/>
      <c r="G16" s="23"/>
      <c r="H16" s="23"/>
      <c r="I16" s="24"/>
      <c r="J16" s="80">
        <v>60</v>
      </c>
      <c r="K16" s="203">
        <f>[1]обед10!O84</f>
        <v>12.666666666666666</v>
      </c>
      <c r="L16" s="203">
        <v>6.6</v>
      </c>
      <c r="M16" s="203">
        <v>0.42</v>
      </c>
      <c r="N16" s="203">
        <v>0.06</v>
      </c>
      <c r="O16" s="203">
        <v>1.1399999999999999</v>
      </c>
    </row>
    <row r="17" spans="1:16" ht="20.25" customHeight="1">
      <c r="A17" s="28"/>
      <c r="B17" s="29" t="s">
        <v>23</v>
      </c>
      <c r="C17" s="61">
        <v>95</v>
      </c>
      <c r="D17" s="31" t="str">
        <f>[1]обед10!A3</f>
        <v xml:space="preserve">борщ с капустой и картофелем </v>
      </c>
      <c r="E17" s="32"/>
      <c r="F17" s="32"/>
      <c r="G17" s="32"/>
      <c r="H17" s="32"/>
      <c r="I17" s="33"/>
      <c r="J17" s="83">
        <v>200</v>
      </c>
      <c r="K17" s="123">
        <f>[1]обед10!O18</f>
        <v>10.212400000000001</v>
      </c>
      <c r="L17" s="90">
        <v>60</v>
      </c>
      <c r="M17" s="124">
        <v>1.48</v>
      </c>
      <c r="N17" s="125">
        <v>3.54</v>
      </c>
      <c r="O17" s="124">
        <v>5.56</v>
      </c>
    </row>
    <row r="18" spans="1:16" ht="20.25" customHeight="1">
      <c r="A18" s="28"/>
      <c r="B18" s="29" t="s">
        <v>24</v>
      </c>
      <c r="C18" s="61">
        <v>202</v>
      </c>
      <c r="D18" s="31" t="str">
        <f>[1]обед10!A21</f>
        <v>Каша гречневая рассыпчатая с овощами</v>
      </c>
      <c r="E18" s="32"/>
      <c r="F18" s="32"/>
      <c r="G18" s="32"/>
      <c r="H18" s="32"/>
      <c r="I18" s="33"/>
      <c r="J18" s="83">
        <v>150</v>
      </c>
      <c r="K18" s="123">
        <f>[1]обед10!O35</f>
        <v>13.731403846153849</v>
      </c>
      <c r="L18" s="90">
        <v>0</v>
      </c>
      <c r="M18" s="90">
        <v>0</v>
      </c>
      <c r="N18" s="90">
        <v>0</v>
      </c>
      <c r="O18" s="90">
        <v>0</v>
      </c>
      <c r="P18">
        <v>0</v>
      </c>
    </row>
    <row r="19" spans="1:16" ht="40.5" customHeight="1">
      <c r="A19" s="28"/>
      <c r="B19" s="29" t="s">
        <v>25</v>
      </c>
      <c r="C19" s="30">
        <v>368</v>
      </c>
      <c r="D19" s="31" t="str">
        <f>[1]обед10!A38</f>
        <v>суфле из птицы</v>
      </c>
      <c r="E19" s="32"/>
      <c r="F19" s="32"/>
      <c r="G19" s="32"/>
      <c r="H19" s="32"/>
      <c r="I19" s="33"/>
      <c r="J19" s="40">
        <v>100</v>
      </c>
      <c r="K19" s="123">
        <f>[1]обед10!O51</f>
        <v>41.46980850340136</v>
      </c>
      <c r="L19" s="90">
        <v>225</v>
      </c>
      <c r="M19" s="90">
        <v>17</v>
      </c>
      <c r="N19" s="90">
        <v>12</v>
      </c>
      <c r="O19" s="90">
        <v>13</v>
      </c>
    </row>
    <row r="20" spans="1:16" ht="20.25" hidden="1" customHeight="1">
      <c r="A20" s="28"/>
      <c r="B20" s="29" t="s">
        <v>45</v>
      </c>
      <c r="C20" s="61">
        <f>[1]мс10!C19</f>
        <v>419</v>
      </c>
      <c r="D20" s="31">
        <f>[1]мс10!D19</f>
        <v>0</v>
      </c>
      <c r="E20" s="32"/>
      <c r="F20" s="32"/>
      <c r="G20" s="32"/>
      <c r="H20" s="32"/>
      <c r="I20" s="33"/>
      <c r="J20" s="40">
        <v>0</v>
      </c>
      <c r="K20" s="123">
        <v>0</v>
      </c>
      <c r="L20" s="90">
        <v>0</v>
      </c>
      <c r="M20" s="90">
        <v>0</v>
      </c>
      <c r="N20" s="90">
        <v>0</v>
      </c>
      <c r="O20" s="90">
        <v>0</v>
      </c>
    </row>
    <row r="21" spans="1:16" ht="20.25" customHeight="1">
      <c r="A21" s="28"/>
      <c r="B21" s="29" t="s">
        <v>26</v>
      </c>
      <c r="C21" s="61">
        <f>[1]мс10!C20</f>
        <v>486</v>
      </c>
      <c r="D21" s="31" t="str">
        <f>[1]обед10!A65</f>
        <v>компот из свежих яблок</v>
      </c>
      <c r="E21" s="32"/>
      <c r="F21" s="32"/>
      <c r="G21" s="32"/>
      <c r="H21" s="32"/>
      <c r="I21" s="33"/>
      <c r="J21" s="40">
        <v>200</v>
      </c>
      <c r="K21" s="123">
        <f>[1]обед10!O73</f>
        <v>4.1149999999999993</v>
      </c>
      <c r="L21" s="90">
        <v>46</v>
      </c>
      <c r="M21" s="90">
        <v>0.1</v>
      </c>
      <c r="N21" s="90">
        <v>0.1</v>
      </c>
      <c r="O21" s="90">
        <v>11.1</v>
      </c>
    </row>
    <row r="22" spans="1:16" ht="20.25" customHeight="1">
      <c r="A22" s="28"/>
      <c r="B22" s="29" t="s">
        <v>27</v>
      </c>
      <c r="C22" s="204">
        <f>[1]мс10!C21</f>
        <v>573</v>
      </c>
      <c r="D22" s="31" t="str">
        <f>[1]мс10!D21</f>
        <v>хлеб пшеничный формовой</v>
      </c>
      <c r="E22" s="32"/>
      <c r="F22" s="32"/>
      <c r="G22" s="32"/>
      <c r="H22" s="32"/>
      <c r="I22" s="33"/>
      <c r="J22" s="40">
        <v>50</v>
      </c>
      <c r="K22" s="123">
        <f>'[1]мш9 мл.кл'!K21</f>
        <v>4.07</v>
      </c>
      <c r="L22" s="90">
        <f>[1]мс10!L21</f>
        <v>117</v>
      </c>
      <c r="M22" s="90">
        <f>[1]мс10!M21</f>
        <v>3.8</v>
      </c>
      <c r="N22" s="90">
        <f>[1]мс10!N21</f>
        <v>0.4</v>
      </c>
      <c r="O22" s="90">
        <f>[1]мс10!O21</f>
        <v>24.6</v>
      </c>
    </row>
    <row r="23" spans="1:16" ht="20.25" customHeight="1" thickBot="1">
      <c r="A23" s="28"/>
      <c r="B23" s="29" t="s">
        <v>27</v>
      </c>
      <c r="C23" s="204">
        <f>[1]мс10!C22</f>
        <v>574</v>
      </c>
      <c r="D23" s="31" t="str">
        <f>[1]мс10!D22</f>
        <v>хлеб ржаной</v>
      </c>
      <c r="E23" s="32"/>
      <c r="F23" s="32"/>
      <c r="G23" s="32"/>
      <c r="H23" s="32"/>
      <c r="I23" s="33"/>
      <c r="J23" s="40">
        <v>40</v>
      </c>
      <c r="K23" s="123">
        <f>'[1]мш9 мл.кл'!K22</f>
        <v>3.7</v>
      </c>
      <c r="L23" s="90">
        <f>[1]мс10!L22</f>
        <v>82.4</v>
      </c>
      <c r="M23" s="90">
        <f>[1]мс10!M22</f>
        <v>3.32</v>
      </c>
      <c r="N23" s="90">
        <f>[1]мс10!N22</f>
        <v>0.6</v>
      </c>
      <c r="O23" s="90">
        <f>[1]мс10!O22</f>
        <v>16.04</v>
      </c>
    </row>
    <row r="24" spans="1:16" ht="20.25" hidden="1" customHeight="1">
      <c r="A24" s="28"/>
      <c r="B24" s="29" t="s">
        <v>19</v>
      </c>
      <c r="C24" s="61" t="str">
        <f>[1]мс10!C23</f>
        <v>82</v>
      </c>
      <c r="D24" s="31">
        <f>[1]мс10!D23</f>
        <v>0</v>
      </c>
      <c r="E24" s="32"/>
      <c r="F24" s="32"/>
      <c r="G24" s="32"/>
      <c r="H24" s="32"/>
      <c r="I24" s="33"/>
      <c r="J24" s="40">
        <f>[1]обед9!S65*1000</f>
        <v>100</v>
      </c>
      <c r="K24" s="35" t="e">
        <f>[1]обед9!W71</f>
        <v>#DIV/0!</v>
      </c>
      <c r="L24" s="90">
        <f>20/100*J24</f>
        <v>20</v>
      </c>
      <c r="M24" s="90">
        <f>1.1/100*J24</f>
        <v>1.1000000000000001</v>
      </c>
      <c r="N24" s="90">
        <f>0.33/100*J24</f>
        <v>0.33</v>
      </c>
      <c r="O24" s="90">
        <f>3.7/100*J24</f>
        <v>3.7000000000000006</v>
      </c>
    </row>
    <row r="25" spans="1:16" ht="20.25" hidden="1" customHeight="1">
      <c r="A25" s="28"/>
      <c r="B25" s="29"/>
      <c r="C25" s="61"/>
      <c r="D25" s="31"/>
      <c r="E25" s="32"/>
      <c r="F25" s="32"/>
      <c r="G25" s="32"/>
      <c r="H25" s="32"/>
      <c r="I25" s="33"/>
      <c r="J25" s="83">
        <v>0</v>
      </c>
      <c r="K25" s="35">
        <f>[1]мс8!K25</f>
        <v>0</v>
      </c>
      <c r="L25" s="34"/>
      <c r="M25" s="91"/>
      <c r="N25" s="92"/>
      <c r="O25" s="91"/>
    </row>
    <row r="26" spans="1:16" ht="20.25" hidden="1" customHeight="1">
      <c r="A26" s="28"/>
      <c r="B26" s="41"/>
      <c r="C26" s="93"/>
      <c r="D26" s="43"/>
      <c r="E26" s="44"/>
      <c r="F26" s="44"/>
      <c r="G26" s="44"/>
      <c r="H26" s="44"/>
      <c r="I26" s="45"/>
      <c r="J26" s="46">
        <v>0</v>
      </c>
      <c r="K26" s="47">
        <f>[1]мс8!K26</f>
        <v>0</v>
      </c>
      <c r="L26" s="94"/>
      <c r="M26" s="49"/>
      <c r="N26" s="50"/>
      <c r="O26" s="49"/>
    </row>
    <row r="27" spans="1:16" ht="20.25" customHeight="1" thickBot="1">
      <c r="A27" s="72"/>
      <c r="B27" s="95"/>
      <c r="C27" s="53"/>
      <c r="D27" s="54"/>
      <c r="E27" s="55"/>
      <c r="F27" s="55"/>
      <c r="G27" s="55"/>
      <c r="H27" s="55"/>
      <c r="I27" s="56"/>
      <c r="J27" s="89">
        <f t="shared" ref="J27:O27" si="0">SUM(J16:J23)</f>
        <v>800</v>
      </c>
      <c r="K27" s="58">
        <f t="shared" si="0"/>
        <v>89.965279016221885</v>
      </c>
      <c r="L27" s="58">
        <f t="shared" si="0"/>
        <v>537</v>
      </c>
      <c r="M27" s="58">
        <f t="shared" si="0"/>
        <v>26.12</v>
      </c>
      <c r="N27" s="58">
        <f t="shared" si="0"/>
        <v>16.7</v>
      </c>
      <c r="O27" s="59">
        <f t="shared" si="0"/>
        <v>71.44</v>
      </c>
    </row>
    <row r="28" spans="1:16" ht="18" customHeight="1">
      <c r="K28" s="75"/>
    </row>
    <row r="29" spans="1:16" ht="18" customHeight="1">
      <c r="A29" t="s">
        <v>28</v>
      </c>
      <c r="B29" s="76"/>
      <c r="C29" s="96" t="s">
        <v>86</v>
      </c>
    </row>
    <row r="30" spans="1:16">
      <c r="K30" s="75"/>
    </row>
    <row r="34" spans="11:11">
      <c r="K34" s="75">
        <f>K15+K27</f>
        <v>143.65045044479331</v>
      </c>
    </row>
  </sheetData>
  <mergeCells count="24">
    <mergeCell ref="D24:I24"/>
    <mergeCell ref="D25:I25"/>
    <mergeCell ref="D26:I26"/>
    <mergeCell ref="D27:I27"/>
    <mergeCell ref="D15:I15"/>
    <mergeCell ref="A16:A27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2:Q30"/>
  <sheetViews>
    <sheetView view="pageBreakPreview" zoomScale="60" workbookViewId="0">
      <selection activeCell="D23" sqref="D23:I23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2.85546875" customWidth="1"/>
  </cols>
  <sheetData>
    <row r="2" spans="1:17" ht="20.25" customHeight="1">
      <c r="K2" s="1" t="s">
        <v>0</v>
      </c>
      <c r="L2" s="1"/>
      <c r="M2" s="1"/>
      <c r="N2" s="1"/>
    </row>
    <row r="3" spans="1:17" ht="20.25" customHeight="1">
      <c r="J3" s="200" t="str">
        <f>'[1]мш10 мл.кл'!J3</f>
        <v>Начальник лагеря                       Филимонова Л.Н.</v>
      </c>
      <c r="K3" s="200"/>
      <c r="L3" s="200"/>
      <c r="M3" s="200"/>
      <c r="N3" s="200"/>
      <c r="O3" s="200"/>
      <c r="P3" s="200"/>
      <c r="Q3" s="200"/>
    </row>
    <row r="4" spans="1:17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87</v>
      </c>
      <c r="L4" s="4" t="s">
        <v>65</v>
      </c>
      <c r="M4" s="4"/>
      <c r="N4" s="1" t="s">
        <v>4</v>
      </c>
      <c r="O4" s="2"/>
    </row>
    <row r="5" spans="1:17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7" ht="20.25" customHeight="1">
      <c r="A6" s="3"/>
      <c r="B6" s="3"/>
      <c r="C6" s="3"/>
      <c r="E6" s="98" t="s">
        <v>63</v>
      </c>
      <c r="F6" s="98"/>
      <c r="G6" s="98"/>
      <c r="H6" s="98"/>
      <c r="I6" s="98"/>
      <c r="J6" s="3"/>
    </row>
    <row r="7" spans="1:17" ht="20.25" customHeight="1" thickBot="1">
      <c r="A7" s="205" t="s">
        <v>88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</row>
    <row r="8" spans="1:17" ht="40.5" customHeight="1" thickBot="1">
      <c r="A8" s="132" t="s">
        <v>7</v>
      </c>
      <c r="B8" s="133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7" ht="41.25" customHeight="1">
      <c r="A9" s="28" t="s">
        <v>17</v>
      </c>
      <c r="B9" s="20" t="s">
        <v>8</v>
      </c>
      <c r="C9" s="21">
        <v>95</v>
      </c>
      <c r="D9" s="22" t="str">
        <f>[1]мс11!D9</f>
        <v>каша гречневая молочная вязкая</v>
      </c>
      <c r="E9" s="23"/>
      <c r="F9" s="23"/>
      <c r="G9" s="23"/>
      <c r="H9" s="23"/>
      <c r="I9" s="24"/>
      <c r="J9" s="80">
        <f>[1]мс11!J9</f>
        <v>200</v>
      </c>
      <c r="K9" s="206">
        <f>[1]мс11!K9</f>
        <v>20.14545714285714</v>
      </c>
      <c r="L9" s="153">
        <f>[1]мс11!L9</f>
        <v>231.6</v>
      </c>
      <c r="M9" s="153">
        <f>[1]мс11!M9</f>
        <v>8.8000000000000007</v>
      </c>
      <c r="N9" s="153">
        <f>[1]мс11!N9</f>
        <v>7.6</v>
      </c>
      <c r="O9" s="153">
        <f>[1]мс11!O9</f>
        <v>32</v>
      </c>
    </row>
    <row r="10" spans="1:17" ht="20.25" customHeight="1">
      <c r="A10" s="28"/>
      <c r="B10" s="29" t="s">
        <v>18</v>
      </c>
      <c r="C10" s="30">
        <f>[1]мс11!C10</f>
        <v>459</v>
      </c>
      <c r="D10" s="31" t="str">
        <f>[1]мс11!D10</f>
        <v>чай с лимоном</v>
      </c>
      <c r="E10" s="32"/>
      <c r="F10" s="32"/>
      <c r="G10" s="32"/>
      <c r="H10" s="32"/>
      <c r="I10" s="33"/>
      <c r="J10" s="83">
        <f>[1]мс11!J10</f>
        <v>200</v>
      </c>
      <c r="K10" s="207">
        <f>[1]мс11!K10</f>
        <v>4.2300000000000004</v>
      </c>
      <c r="L10" s="154">
        <f>[1]мс11!L10</f>
        <v>37</v>
      </c>
      <c r="M10" s="154">
        <f>[1]мс11!M10</f>
        <v>0.08</v>
      </c>
      <c r="N10" s="154">
        <f>[1]мс11!N10</f>
        <v>0.01</v>
      </c>
      <c r="O10" s="154">
        <f>[1]мс11!O10</f>
        <v>9.23</v>
      </c>
    </row>
    <row r="11" spans="1:17" ht="20.25" customHeight="1">
      <c r="A11" s="28"/>
      <c r="B11" s="29" t="s">
        <v>27</v>
      </c>
      <c r="C11" s="30">
        <v>70</v>
      </c>
      <c r="D11" s="31" t="s">
        <v>43</v>
      </c>
      <c r="E11" s="32"/>
      <c r="F11" s="32"/>
      <c r="G11" s="32"/>
      <c r="H11" s="32"/>
      <c r="I11" s="33"/>
      <c r="J11" s="87" t="s">
        <v>20</v>
      </c>
      <c r="K11" s="207">
        <f>[1]мс11!K11</f>
        <v>16.856428571428573</v>
      </c>
      <c r="L11" s="154">
        <v>137</v>
      </c>
      <c r="M11" s="154">
        <v>5</v>
      </c>
      <c r="N11" s="154">
        <v>6.6</v>
      </c>
      <c r="O11" s="154">
        <v>14.1</v>
      </c>
    </row>
    <row r="12" spans="1:17" ht="20.25" customHeight="1">
      <c r="A12" s="28"/>
      <c r="B12" s="29" t="s">
        <v>35</v>
      </c>
      <c r="C12" s="30">
        <v>82</v>
      </c>
      <c r="D12" s="31" t="s">
        <v>37</v>
      </c>
      <c r="E12" s="32"/>
      <c r="F12" s="32"/>
      <c r="G12" s="32"/>
      <c r="H12" s="32"/>
      <c r="I12" s="33"/>
      <c r="J12" s="83">
        <v>140</v>
      </c>
      <c r="K12" s="207">
        <f>[1]завтрак11!G60</f>
        <v>33.333333333333336</v>
      </c>
      <c r="L12" s="154">
        <v>61.6</v>
      </c>
      <c r="M12" s="154">
        <v>0.56000000000000005</v>
      </c>
      <c r="N12" s="154">
        <v>0.56000000000000005</v>
      </c>
      <c r="O12" s="154">
        <v>13.72</v>
      </c>
    </row>
    <row r="13" spans="1:17" ht="20.25" hidden="1" customHeight="1">
      <c r="A13" s="28"/>
      <c r="B13" s="39"/>
      <c r="C13" s="30"/>
      <c r="D13" s="31">
        <f>[1]мс11!D13</f>
        <v>0</v>
      </c>
      <c r="E13" s="32"/>
      <c r="F13" s="32"/>
      <c r="G13" s="32"/>
      <c r="H13" s="32"/>
      <c r="I13" s="33"/>
      <c r="J13" s="40">
        <v>0</v>
      </c>
      <c r="K13" s="208">
        <f>[1]мс8!K13</f>
        <v>0</v>
      </c>
      <c r="L13" s="36">
        <f>[1]мс8!L13</f>
        <v>0</v>
      </c>
      <c r="M13" s="36">
        <f>[1]мс8!M13</f>
        <v>0</v>
      </c>
      <c r="N13" s="36">
        <f>[1]мс8!N13</f>
        <v>0</v>
      </c>
      <c r="O13" s="36">
        <f>[1]мс8!O13</f>
        <v>0</v>
      </c>
    </row>
    <row r="14" spans="1:17" ht="20.25" customHeight="1" thickBo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209"/>
      <c r="L14" s="48"/>
      <c r="M14" s="49"/>
      <c r="N14" s="50"/>
      <c r="O14" s="49"/>
    </row>
    <row r="15" spans="1:17" ht="20.25" customHeight="1" thickBot="1">
      <c r="A15" s="51"/>
      <c r="B15" s="88"/>
      <c r="C15" s="53"/>
      <c r="D15" s="54"/>
      <c r="E15" s="55"/>
      <c r="F15" s="55"/>
      <c r="G15" s="55"/>
      <c r="H15" s="55"/>
      <c r="I15" s="56"/>
      <c r="J15" s="89">
        <f>J9+J10+J12+40+5</f>
        <v>585</v>
      </c>
      <c r="K15" s="210">
        <f>K9+K10+K11+K12+K13+K14</f>
        <v>74.565219047619053</v>
      </c>
      <c r="L15" s="58">
        <f>L9+L10+L11+L12+L13+L14</f>
        <v>467.20000000000005</v>
      </c>
      <c r="M15" s="58">
        <f>M9+M10+M11+M12+M13+M14</f>
        <v>14.440000000000001</v>
      </c>
      <c r="N15" s="58">
        <f>N9+N10+N11+N12+N13+N14</f>
        <v>14.77</v>
      </c>
      <c r="O15" s="59">
        <f>O9+O10+O11+O12+O13+O14</f>
        <v>69.050000000000011</v>
      </c>
    </row>
    <row r="16" spans="1:17" ht="20.25" customHeight="1">
      <c r="A16" s="19" t="s">
        <v>22</v>
      </c>
      <c r="B16" s="20" t="s">
        <v>23</v>
      </c>
      <c r="C16" s="60">
        <f>[1]мс11!C16</f>
        <v>100</v>
      </c>
      <c r="D16" s="22" t="str">
        <f>[1]обед11!A3</f>
        <v xml:space="preserve">Рассольник "Ленинградский" </v>
      </c>
      <c r="E16" s="23"/>
      <c r="F16" s="23"/>
      <c r="G16" s="23"/>
      <c r="H16" s="23"/>
      <c r="I16" s="24"/>
      <c r="J16" s="80">
        <v>200</v>
      </c>
      <c r="K16" s="26">
        <f>[1]обед11!O17</f>
        <v>15.544000000000002</v>
      </c>
      <c r="L16" s="211">
        <v>87.6</v>
      </c>
      <c r="M16" s="211">
        <v>2.1</v>
      </c>
      <c r="N16" s="211">
        <v>4.08</v>
      </c>
      <c r="O16" s="211">
        <v>10.6</v>
      </c>
    </row>
    <row r="17" spans="1:15" ht="20.25" customHeight="1">
      <c r="A17" s="28"/>
      <c r="B17" s="29" t="s">
        <v>24</v>
      </c>
      <c r="C17" s="61">
        <f>[1]мс11!C17</f>
        <v>256</v>
      </c>
      <c r="D17" s="31" t="str">
        <f>[1]мс11!D17</f>
        <v>макаронные изделия отварные</v>
      </c>
      <c r="E17" s="32"/>
      <c r="F17" s="32"/>
      <c r="G17" s="32"/>
      <c r="H17" s="32"/>
      <c r="I17" s="33"/>
      <c r="J17" s="83">
        <v>150</v>
      </c>
      <c r="K17" s="35">
        <f>[1]обед11!O34</f>
        <v>10.026214285714286</v>
      </c>
      <c r="L17" s="90">
        <v>184.5</v>
      </c>
      <c r="M17" s="90">
        <v>5.55</v>
      </c>
      <c r="N17" s="90">
        <v>4.95</v>
      </c>
      <c r="O17" s="90">
        <v>29.55</v>
      </c>
    </row>
    <row r="18" spans="1:15" ht="40.5" customHeight="1">
      <c r="A18" s="28"/>
      <c r="B18" s="29" t="s">
        <v>25</v>
      </c>
      <c r="C18" s="61">
        <v>310</v>
      </c>
      <c r="D18" s="31" t="str">
        <f>[1]мс11!D18</f>
        <v>шницель рыбный натуральный</v>
      </c>
      <c r="E18" s="32"/>
      <c r="F18" s="32"/>
      <c r="G18" s="32"/>
      <c r="H18" s="32"/>
      <c r="I18" s="33"/>
      <c r="J18" s="40">
        <v>90</v>
      </c>
      <c r="K18" s="35">
        <f>[1]обед11!O50</f>
        <v>49.278983333333336</v>
      </c>
      <c r="L18" s="90">
        <v>112.77</v>
      </c>
      <c r="M18" s="90">
        <v>13.23</v>
      </c>
      <c r="N18" s="90">
        <v>1.53</v>
      </c>
      <c r="O18" s="90">
        <v>9.6300000000000008</v>
      </c>
    </row>
    <row r="19" spans="1:15" ht="20.25" customHeight="1">
      <c r="A19" s="28"/>
      <c r="B19" s="29" t="s">
        <v>26</v>
      </c>
      <c r="C19" s="61">
        <f>[1]мс11!C19</f>
        <v>501</v>
      </c>
      <c r="D19" s="31" t="str">
        <f>[1]мс11!D19</f>
        <v>соки овощные,фруктовые и ягодные</v>
      </c>
      <c r="E19" s="32"/>
      <c r="F19" s="32"/>
      <c r="G19" s="32"/>
      <c r="H19" s="32"/>
      <c r="I19" s="33"/>
      <c r="J19" s="40">
        <v>200</v>
      </c>
      <c r="K19" s="35">
        <f>[1]обед11!O61</f>
        <v>12</v>
      </c>
      <c r="L19" s="90">
        <v>86</v>
      </c>
      <c r="M19" s="84">
        <v>0.1</v>
      </c>
      <c r="N19" s="85">
        <v>0.2</v>
      </c>
      <c r="O19" s="84">
        <v>20.2</v>
      </c>
    </row>
    <row r="20" spans="1:15" ht="20.25" customHeight="1">
      <c r="A20" s="28"/>
      <c r="B20" s="29" t="s">
        <v>27</v>
      </c>
      <c r="C20" s="61">
        <f>[1]мс11!C21</f>
        <v>573</v>
      </c>
      <c r="D20" s="31" t="str">
        <f>[1]мс11!D21</f>
        <v>хлеб пшеничный формовой</v>
      </c>
      <c r="E20" s="32"/>
      <c r="F20" s="32"/>
      <c r="G20" s="32"/>
      <c r="H20" s="32"/>
      <c r="I20" s="33"/>
      <c r="J20" s="40">
        <v>50</v>
      </c>
      <c r="K20" s="35">
        <f>'[1]мш10 мл.кл'!K22</f>
        <v>4.07</v>
      </c>
      <c r="L20" s="90">
        <v>117</v>
      </c>
      <c r="M20" s="90">
        <v>3.8</v>
      </c>
      <c r="N20" s="90">
        <v>0.4</v>
      </c>
      <c r="O20" s="90">
        <v>24.6</v>
      </c>
    </row>
    <row r="21" spans="1:15" ht="20.25" customHeight="1">
      <c r="A21" s="28"/>
      <c r="B21" s="29" t="s">
        <v>27</v>
      </c>
      <c r="C21" s="61">
        <f>[1]мс11!C22</f>
        <v>574</v>
      </c>
      <c r="D21" s="31" t="str">
        <f>[1]мс11!D22</f>
        <v>хлеб ржаной</v>
      </c>
      <c r="E21" s="32"/>
      <c r="F21" s="32"/>
      <c r="G21" s="32"/>
      <c r="H21" s="32"/>
      <c r="I21" s="33"/>
      <c r="J21" s="40">
        <v>40</v>
      </c>
      <c r="K21" s="35">
        <f>'[1]мш10 мл.кл'!K23</f>
        <v>3.7</v>
      </c>
      <c r="L21" s="90">
        <v>82.4</v>
      </c>
      <c r="M21" s="90">
        <v>3.32</v>
      </c>
      <c r="N21" s="90">
        <v>0.6</v>
      </c>
      <c r="O21" s="90">
        <v>16.04</v>
      </c>
    </row>
    <row r="22" spans="1:15" ht="20.25" customHeight="1">
      <c r="A22" s="28"/>
      <c r="B22" s="29" t="s">
        <v>19</v>
      </c>
      <c r="C22" s="61">
        <v>148</v>
      </c>
      <c r="D22" s="31" t="str">
        <f>'02.06'!D21:I21</f>
        <v>овощи свежие (огурцы)</v>
      </c>
      <c r="E22" s="32"/>
      <c r="F22" s="32"/>
      <c r="G22" s="32"/>
      <c r="H22" s="32"/>
      <c r="I22" s="33"/>
      <c r="J22" s="40">
        <v>60</v>
      </c>
      <c r="K22" s="35">
        <f>[1]обед11!O72</f>
        <v>14.533333333333333</v>
      </c>
      <c r="L22" s="90">
        <v>6.6</v>
      </c>
      <c r="M22" s="90">
        <v>0.42</v>
      </c>
      <c r="N22" s="90">
        <v>0.06</v>
      </c>
      <c r="O22" s="90">
        <v>1.1399999999999999</v>
      </c>
    </row>
    <row r="23" spans="1:15" ht="20.25" customHeight="1">
      <c r="A23" s="28"/>
      <c r="B23" s="29"/>
      <c r="C23" s="61"/>
      <c r="D23" s="31"/>
      <c r="E23" s="32"/>
      <c r="F23" s="32"/>
      <c r="G23" s="32"/>
      <c r="H23" s="32"/>
      <c r="I23" s="33"/>
      <c r="J23" s="83"/>
      <c r="K23" s="35"/>
      <c r="L23" s="34"/>
      <c r="M23" s="91"/>
      <c r="N23" s="92"/>
      <c r="O23" s="91"/>
    </row>
    <row r="24" spans="1:15" ht="20.25" customHeight="1" thickBot="1">
      <c r="A24" s="28"/>
      <c r="B24" s="41"/>
      <c r="C24" s="93"/>
      <c r="D24" s="43"/>
      <c r="E24" s="44"/>
      <c r="F24" s="44"/>
      <c r="G24" s="44"/>
      <c r="H24" s="44"/>
      <c r="I24" s="45"/>
      <c r="J24" s="46"/>
      <c r="K24" s="47"/>
      <c r="L24" s="94"/>
      <c r="M24" s="49"/>
      <c r="N24" s="50"/>
      <c r="O24" s="49"/>
    </row>
    <row r="25" spans="1:15" ht="20.25" customHeight="1" thickBot="1">
      <c r="A25" s="72"/>
      <c r="B25" s="95"/>
      <c r="C25" s="53"/>
      <c r="D25" s="54"/>
      <c r="E25" s="55"/>
      <c r="F25" s="55"/>
      <c r="G25" s="55"/>
      <c r="H25" s="55"/>
      <c r="I25" s="56"/>
      <c r="J25" s="127">
        <f>J16+J17+J18+J19+J20+J21+J22</f>
        <v>790</v>
      </c>
      <c r="K25" s="210">
        <f>K16+K17+K18+K19+K20+K21+K22</f>
        <v>109.15253095238096</v>
      </c>
      <c r="L25" s="58">
        <f>SUM(L16:L22)</f>
        <v>676.87</v>
      </c>
      <c r="M25" s="58">
        <f>SUM(M16:M22)</f>
        <v>28.520000000000007</v>
      </c>
      <c r="N25" s="58">
        <f>SUM(O16:O22)</f>
        <v>111.76</v>
      </c>
      <c r="O25" s="59">
        <f>O16+O17+O18+O19+O20+O21</f>
        <v>110.62</v>
      </c>
    </row>
    <row r="26" spans="1:15" ht="18" customHeight="1">
      <c r="K26" s="75"/>
    </row>
    <row r="27" spans="1:15" ht="18" customHeight="1">
      <c r="A27" t="s">
        <v>28</v>
      </c>
      <c r="B27" s="76"/>
      <c r="C27" s="96" t="s">
        <v>89</v>
      </c>
    </row>
    <row r="28" spans="1:15">
      <c r="K28" s="75"/>
    </row>
    <row r="30" spans="1:15">
      <c r="K30" s="75">
        <f>K15+K25</f>
        <v>183.71775000000002</v>
      </c>
    </row>
  </sheetData>
  <mergeCells count="23">
    <mergeCell ref="D23:I23"/>
    <mergeCell ref="D24:I24"/>
    <mergeCell ref="D25:I25"/>
    <mergeCell ref="D14:I14"/>
    <mergeCell ref="D15:I15"/>
    <mergeCell ref="A16:A25"/>
    <mergeCell ref="D16:I16"/>
    <mergeCell ref="D17:I17"/>
    <mergeCell ref="D18:I18"/>
    <mergeCell ref="D19:I19"/>
    <mergeCell ref="D20:I20"/>
    <mergeCell ref="D21:I21"/>
    <mergeCell ref="D22:I22"/>
    <mergeCell ref="L4:M4"/>
    <mergeCell ref="E6:I6"/>
    <mergeCell ref="A7:O7"/>
    <mergeCell ref="D8:I8"/>
    <mergeCell ref="A9:A15"/>
    <mergeCell ref="D9:I9"/>
    <mergeCell ref="D10:I10"/>
    <mergeCell ref="D11:I11"/>
    <mergeCell ref="D12:I12"/>
    <mergeCell ref="D13:I13"/>
  </mergeCells>
  <pageMargins left="0.7" right="0.7" top="0.75" bottom="0.75" header="0.3" footer="0.3"/>
  <pageSetup paperSize="9" scale="69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2:Q33"/>
  <sheetViews>
    <sheetView view="pageBreakPreview" zoomScale="60" zoomScaleNormal="64" workbookViewId="0">
      <selection activeCell="A7" sqref="A7:K7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3.5703125" customWidth="1"/>
  </cols>
  <sheetData>
    <row r="2" spans="1:17" ht="20.25" customHeight="1">
      <c r="K2" s="1" t="s">
        <v>0</v>
      </c>
      <c r="L2" s="1"/>
      <c r="M2" s="1"/>
      <c r="N2" s="1"/>
    </row>
    <row r="3" spans="1:17" ht="20.25" customHeight="1">
      <c r="J3" s="200" t="str">
        <f>'[1]мш11 мл.кл'!J3</f>
        <v>Начальник лагеря                       Филимонова Л.Н.</v>
      </c>
      <c r="K3" s="200"/>
      <c r="L3" s="200"/>
      <c r="M3" s="200"/>
      <c r="N3" s="200"/>
      <c r="O3" s="200"/>
      <c r="P3" s="200"/>
      <c r="Q3" s="200"/>
    </row>
    <row r="4" spans="1:17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90</v>
      </c>
      <c r="L4" s="4" t="s">
        <v>65</v>
      </c>
      <c r="M4" s="4"/>
      <c r="N4" s="1" t="s">
        <v>50</v>
      </c>
      <c r="O4" s="2"/>
    </row>
    <row r="5" spans="1:17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7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7" ht="20.25" customHeight="1" thickBot="1">
      <c r="A7" s="7" t="s">
        <v>91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7" ht="40.5" customHeight="1" thickBot="1">
      <c r="A8" s="132" t="s">
        <v>7</v>
      </c>
      <c r="B8" s="133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7" ht="41.25" customHeight="1">
      <c r="A9" s="28" t="s">
        <v>17</v>
      </c>
      <c r="B9" s="20" t="s">
        <v>8</v>
      </c>
      <c r="C9" s="21">
        <f>[1]мс12!C9</f>
        <v>141</v>
      </c>
      <c r="D9" s="22" t="str">
        <f>[1]завтрак12!A3</f>
        <v>каша пшеничная молочная с маслом сливочным</v>
      </c>
      <c r="E9" s="23"/>
      <c r="F9" s="23"/>
      <c r="G9" s="23"/>
      <c r="H9" s="23"/>
      <c r="I9" s="24"/>
      <c r="J9" s="80">
        <v>200</v>
      </c>
      <c r="K9" s="26">
        <f>[1]мс12!K9</f>
        <v>17.574742857142859</v>
      </c>
      <c r="L9" s="103">
        <f>[1]мс12!L9</f>
        <v>180.6</v>
      </c>
      <c r="M9" s="103">
        <f>[1]мс12!M9</f>
        <v>5.4</v>
      </c>
      <c r="N9" s="103">
        <f>[1]мс12!N9</f>
        <v>6.2</v>
      </c>
      <c r="O9" s="103">
        <f>[1]мс12!O9</f>
        <v>25.8</v>
      </c>
    </row>
    <row r="10" spans="1:17" ht="20.25" customHeight="1">
      <c r="A10" s="28"/>
      <c r="B10" s="29" t="s">
        <v>18</v>
      </c>
      <c r="C10" s="30">
        <f>[1]мс12!C10</f>
        <v>460</v>
      </c>
      <c r="D10" s="31" t="str">
        <f>[1]завтрак12!A20</f>
        <v>чай с молоком</v>
      </c>
      <c r="E10" s="32"/>
      <c r="F10" s="32"/>
      <c r="G10" s="32"/>
      <c r="H10" s="32"/>
      <c r="I10" s="33"/>
      <c r="J10" s="83">
        <v>200</v>
      </c>
      <c r="K10" s="35">
        <f>[1]мс12!K10</f>
        <v>8.56</v>
      </c>
      <c r="L10" s="36">
        <v>63</v>
      </c>
      <c r="M10" s="36">
        <f>[1]мс12!M10</f>
        <v>1.4</v>
      </c>
      <c r="N10" s="36">
        <v>1.42</v>
      </c>
      <c r="O10" s="36">
        <v>11.23</v>
      </c>
    </row>
    <row r="11" spans="1:17" ht="20.25" customHeight="1">
      <c r="A11" s="28"/>
      <c r="B11" s="29" t="s">
        <v>19</v>
      </c>
      <c r="C11" s="30">
        <v>63</v>
      </c>
      <c r="D11" s="31" t="str">
        <f>[1]завтрак12!A37</f>
        <v>бутерброд с маслом и сыром</v>
      </c>
      <c r="E11" s="32"/>
      <c r="F11" s="32"/>
      <c r="G11" s="32"/>
      <c r="H11" s="32"/>
      <c r="I11" s="33"/>
      <c r="J11" s="212" t="s">
        <v>92</v>
      </c>
      <c r="K11" s="35">
        <f>[1]мс12!K11</f>
        <v>18.077428571428573</v>
      </c>
      <c r="L11" s="36">
        <v>157</v>
      </c>
      <c r="M11" s="36">
        <v>4.2</v>
      </c>
      <c r="N11" s="36">
        <v>11.17</v>
      </c>
      <c r="O11" s="36">
        <v>11.07</v>
      </c>
    </row>
    <row r="12" spans="1:17" ht="20.25" customHeight="1">
      <c r="A12" s="28"/>
      <c r="B12" s="41" t="str">
        <f>[1]мс12!B12</f>
        <v>фрукты</v>
      </c>
      <c r="C12" s="42">
        <f>[1]мс12!C12</f>
        <v>82</v>
      </c>
      <c r="D12" s="43" t="str">
        <f>[1]мс12!D12</f>
        <v>яблоко</v>
      </c>
      <c r="E12" s="44"/>
      <c r="F12" s="44"/>
      <c r="G12" s="44"/>
      <c r="H12" s="44"/>
      <c r="I12" s="45"/>
      <c r="J12" s="83">
        <v>140</v>
      </c>
      <c r="K12" s="35">
        <f>[1]завтрак12!G61</f>
        <v>15</v>
      </c>
      <c r="L12" s="36">
        <v>14</v>
      </c>
      <c r="M12" s="84">
        <v>1</v>
      </c>
      <c r="N12" s="85">
        <v>1</v>
      </c>
      <c r="O12" s="84">
        <v>1</v>
      </c>
    </row>
    <row r="13" spans="1:17" ht="20.25" customHeight="1">
      <c r="A13" s="28"/>
      <c r="B13" s="39"/>
      <c r="C13" s="30"/>
      <c r="D13" s="31"/>
      <c r="E13" s="32"/>
      <c r="F13" s="32"/>
      <c r="G13" s="32"/>
      <c r="H13" s="32"/>
      <c r="I13" s="33"/>
      <c r="J13" s="40"/>
      <c r="K13" s="35"/>
      <c r="L13" s="36"/>
      <c r="M13" s="36"/>
      <c r="N13" s="36"/>
      <c r="O13" s="36"/>
    </row>
    <row r="14" spans="1:17" ht="20.25" customHeight="1" thickBot="1">
      <c r="A14" s="28"/>
      <c r="J14" s="46"/>
      <c r="K14" s="47"/>
      <c r="L14" s="36"/>
      <c r="M14" s="84"/>
      <c r="N14" s="85"/>
      <c r="O14" s="84"/>
    </row>
    <row r="15" spans="1:17" ht="20.25" customHeight="1" thickBot="1">
      <c r="A15" s="51"/>
      <c r="B15" s="88"/>
      <c r="C15" s="53"/>
      <c r="D15" s="54"/>
      <c r="E15" s="55"/>
      <c r="F15" s="55"/>
      <c r="G15" s="55"/>
      <c r="H15" s="55"/>
      <c r="I15" s="213"/>
      <c r="J15" s="214">
        <f>J9+J10+40+5+12</f>
        <v>457</v>
      </c>
      <c r="K15" s="210">
        <f>K9+K10+K11+K12+K13+K14</f>
        <v>59.212171428571438</v>
      </c>
      <c r="L15" s="210">
        <f>L9+L10+L11+L12+L13+L14</f>
        <v>414.6</v>
      </c>
      <c r="M15" s="210">
        <f>M9+M10+M11+M12+M13+M14</f>
        <v>12</v>
      </c>
      <c r="N15" s="210">
        <f>N9+N10+N11+N12+N13+N14</f>
        <v>19.79</v>
      </c>
      <c r="O15" s="215">
        <f>O9+O10+O11+O12+O13+O14</f>
        <v>49.1</v>
      </c>
    </row>
    <row r="16" spans="1:17" ht="20.25" customHeight="1">
      <c r="A16" s="19" t="s">
        <v>22</v>
      </c>
      <c r="B16" s="216" t="s">
        <v>19</v>
      </c>
      <c r="C16" s="60">
        <v>148</v>
      </c>
      <c r="D16" s="31" t="str">
        <f>[1]обед12!A75</f>
        <v>овощи консервировнные</v>
      </c>
      <c r="E16" s="32"/>
      <c r="F16" s="32"/>
      <c r="G16" s="32"/>
      <c r="H16" s="32"/>
      <c r="I16" s="33"/>
      <c r="J16" s="197">
        <v>60</v>
      </c>
      <c r="K16" s="27">
        <f>[1]обед12!O83</f>
        <v>9.4666666666666668</v>
      </c>
      <c r="L16" s="27">
        <v>6.6</v>
      </c>
      <c r="M16" s="27">
        <v>0.42</v>
      </c>
      <c r="N16" s="27">
        <v>0.06</v>
      </c>
      <c r="O16" s="27">
        <v>1.1399999999999999</v>
      </c>
    </row>
    <row r="17" spans="1:17" ht="20.25" customHeight="1">
      <c r="A17" s="28"/>
      <c r="B17" s="29" t="s">
        <v>23</v>
      </c>
      <c r="C17" s="61">
        <f>[1]мс12!C16</f>
        <v>131</v>
      </c>
      <c r="D17" s="31" t="str">
        <f>[1]обед12!A3</f>
        <v>Суп-пюре из  картофеля</v>
      </c>
      <c r="E17" s="32"/>
      <c r="F17" s="32"/>
      <c r="G17" s="32"/>
      <c r="H17" s="32"/>
      <c r="I17" s="33"/>
      <c r="J17" s="80">
        <v>200</v>
      </c>
      <c r="K17" s="26">
        <f>[1]обед12!O17</f>
        <v>23.455542857142859</v>
      </c>
      <c r="L17" s="27">
        <v>116.2</v>
      </c>
      <c r="M17" s="27">
        <v>4.6399999999999997</v>
      </c>
      <c r="N17" s="27">
        <v>4.76</v>
      </c>
      <c r="O17" s="27">
        <v>13.72</v>
      </c>
    </row>
    <row r="18" spans="1:17" ht="20.25" customHeight="1">
      <c r="A18" s="28"/>
      <c r="B18" s="29" t="s">
        <v>24</v>
      </c>
      <c r="C18" s="61">
        <f>[1]мс12!C17</f>
        <v>385</v>
      </c>
      <c r="D18" s="31" t="str">
        <f>[1]обед12!A20</f>
        <v>рис припущенный</v>
      </c>
      <c r="E18" s="32"/>
      <c r="F18" s="32"/>
      <c r="G18" s="32"/>
      <c r="H18" s="32"/>
      <c r="I18" s="33"/>
      <c r="J18" s="83">
        <v>150</v>
      </c>
      <c r="K18" s="35">
        <f>[1]обед12!O34</f>
        <v>17.10239835164835</v>
      </c>
      <c r="L18" s="90">
        <v>181.2</v>
      </c>
      <c r="M18" s="90">
        <v>3.6</v>
      </c>
      <c r="N18" s="90">
        <v>5.4</v>
      </c>
      <c r="O18" s="90">
        <v>29.4</v>
      </c>
      <c r="P18">
        <v>0</v>
      </c>
    </row>
    <row r="19" spans="1:17" ht="40.5" customHeight="1">
      <c r="A19" s="28"/>
      <c r="B19" s="29" t="s">
        <v>25</v>
      </c>
      <c r="C19" s="30">
        <v>348</v>
      </c>
      <c r="D19" s="134" t="str">
        <f>[1]мс12!D18</f>
        <v>тефтели из говядины (свинины) паровые</v>
      </c>
      <c r="E19" s="135"/>
      <c r="F19" s="135"/>
      <c r="G19" s="135"/>
      <c r="H19" s="135"/>
      <c r="I19" s="136"/>
      <c r="J19" s="137">
        <v>90</v>
      </c>
      <c r="K19" s="138">
        <f>[1]обед12!O50+[1]обед12!O61+[1]обед12!O94</f>
        <v>34.749550308880302</v>
      </c>
      <c r="L19" s="36">
        <v>149.1</v>
      </c>
      <c r="M19" s="36">
        <v>12.5</v>
      </c>
      <c r="N19" s="36">
        <v>8.4</v>
      </c>
      <c r="O19" s="36">
        <v>5.9</v>
      </c>
    </row>
    <row r="20" spans="1:17" ht="20.25" customHeight="1">
      <c r="A20" s="28"/>
      <c r="B20" s="29" t="s">
        <v>26</v>
      </c>
      <c r="C20" s="61">
        <v>495</v>
      </c>
      <c r="D20" s="31" t="str">
        <f>[1]мс12!D19</f>
        <v xml:space="preserve">Компот из смеси сухофруктов </v>
      </c>
      <c r="E20" s="32"/>
      <c r="F20" s="32"/>
      <c r="G20" s="32"/>
      <c r="H20" s="32"/>
      <c r="I20" s="33"/>
      <c r="J20" s="137">
        <v>200</v>
      </c>
      <c r="K20" s="138">
        <f>[1]обед12!O72</f>
        <v>3.86</v>
      </c>
      <c r="L20" s="36">
        <v>84</v>
      </c>
      <c r="M20" s="36">
        <v>0.6</v>
      </c>
      <c r="N20" s="36">
        <v>0.1</v>
      </c>
      <c r="O20" s="36">
        <v>20.100000000000001</v>
      </c>
    </row>
    <row r="21" spans="1:17" ht="20.25" customHeight="1">
      <c r="A21" s="28"/>
      <c r="B21" s="29" t="s">
        <v>27</v>
      </c>
      <c r="C21" s="204" t="str">
        <f>[1]мс12!C20</f>
        <v>573</v>
      </c>
      <c r="D21" s="31" t="s">
        <v>81</v>
      </c>
      <c r="E21" s="32"/>
      <c r="F21" s="32"/>
      <c r="G21" s="32"/>
      <c r="H21" s="32"/>
      <c r="I21" s="33"/>
      <c r="J21" s="40">
        <v>50</v>
      </c>
      <c r="K21" s="35">
        <f>'[1]мш11 мл.кл'!K20</f>
        <v>4.07</v>
      </c>
      <c r="L21" s="90">
        <v>117</v>
      </c>
      <c r="M21" s="90">
        <v>3.8</v>
      </c>
      <c r="N21" s="90">
        <v>0.4</v>
      </c>
      <c r="O21" s="90">
        <v>24.6</v>
      </c>
    </row>
    <row r="22" spans="1:17" ht="20.25" customHeight="1">
      <c r="A22" s="28"/>
      <c r="B22" s="29" t="s">
        <v>27</v>
      </c>
      <c r="C22" s="204" t="str">
        <f>[1]мс12!C21</f>
        <v>574</v>
      </c>
      <c r="D22" s="31" t="s">
        <v>61</v>
      </c>
      <c r="E22" s="32"/>
      <c r="F22" s="32"/>
      <c r="G22" s="32"/>
      <c r="H22" s="32"/>
      <c r="I22" s="33"/>
      <c r="J22" s="40">
        <v>40</v>
      </c>
      <c r="K22" s="35">
        <f>'[1]мш11 мл.кл'!K21</f>
        <v>3.7</v>
      </c>
      <c r="L22" s="90">
        <v>82.4</v>
      </c>
      <c r="M22" s="90">
        <v>3.32</v>
      </c>
      <c r="N22" s="90">
        <v>0.6</v>
      </c>
      <c r="O22" s="90">
        <v>16.04</v>
      </c>
    </row>
    <row r="23" spans="1:17" ht="20.25" customHeight="1" thickBot="1">
      <c r="A23" s="28"/>
      <c r="B23" s="29"/>
      <c r="C23" s="61"/>
      <c r="D23" s="31"/>
      <c r="E23" s="32"/>
      <c r="F23" s="32"/>
      <c r="G23" s="32"/>
      <c r="H23" s="32"/>
      <c r="I23" s="33"/>
      <c r="J23" s="40"/>
      <c r="K23" s="35"/>
      <c r="L23" s="90"/>
      <c r="M23" s="90"/>
      <c r="N23" s="90"/>
      <c r="O23" s="90"/>
    </row>
    <row r="24" spans="1:17" ht="20.25" hidden="1" customHeight="1">
      <c r="A24" s="28"/>
      <c r="B24" s="29">
        <f>[1]мс12!B23</f>
        <v>0</v>
      </c>
      <c r="C24" s="112">
        <f>[1]мс12!C23</f>
        <v>0</v>
      </c>
      <c r="D24" s="31">
        <f>[1]мс12!D23:I23</f>
        <v>0</v>
      </c>
      <c r="E24" s="32"/>
      <c r="F24" s="32"/>
      <c r="G24" s="32"/>
      <c r="H24" s="32"/>
      <c r="I24" s="33"/>
      <c r="J24" s="40">
        <v>0</v>
      </c>
      <c r="K24" s="35">
        <v>0</v>
      </c>
      <c r="L24" s="90">
        <f>[1]мс12!L23</f>
        <v>0</v>
      </c>
      <c r="M24" s="90">
        <f>[1]мс12!M23</f>
        <v>0</v>
      </c>
      <c r="N24" s="90">
        <f>[1]мс12!N23</f>
        <v>0</v>
      </c>
      <c r="O24" s="90">
        <f>[1]мс12!O23</f>
        <v>0</v>
      </c>
      <c r="Q24" s="217" t="s">
        <v>93</v>
      </c>
    </row>
    <row r="25" spans="1:17" ht="20.25" hidden="1" customHeight="1">
      <c r="A25" s="28"/>
      <c r="B25" s="29"/>
      <c r="C25" s="61"/>
      <c r="D25" s="31"/>
      <c r="E25" s="32"/>
      <c r="F25" s="32"/>
      <c r="G25" s="32"/>
      <c r="H25" s="32"/>
      <c r="I25" s="33"/>
      <c r="J25" s="83">
        <v>0</v>
      </c>
      <c r="K25" s="35">
        <f>[1]мс12!K24</f>
        <v>0</v>
      </c>
      <c r="L25" s="34"/>
      <c r="M25" s="91"/>
      <c r="N25" s="92"/>
      <c r="O25" s="91"/>
    </row>
    <row r="26" spans="1:17" ht="20.25" hidden="1" customHeight="1">
      <c r="A26" s="28"/>
      <c r="B26" s="41"/>
      <c r="C26" s="93"/>
      <c r="D26" s="43"/>
      <c r="E26" s="44"/>
      <c r="F26" s="44"/>
      <c r="G26" s="44"/>
      <c r="H26" s="44"/>
      <c r="I26" s="45"/>
      <c r="J26" s="46">
        <v>0</v>
      </c>
      <c r="K26" s="47">
        <f>[1]мс12!K25</f>
        <v>0</v>
      </c>
      <c r="L26" s="94"/>
      <c r="M26" s="49"/>
      <c r="N26" s="50"/>
      <c r="O26" s="49"/>
    </row>
    <row r="27" spans="1:17" ht="20.25" customHeight="1" thickBot="1">
      <c r="A27" s="72"/>
      <c r="B27" s="95"/>
      <c r="C27" s="53"/>
      <c r="D27" s="54"/>
      <c r="E27" s="55"/>
      <c r="F27" s="55"/>
      <c r="G27" s="55"/>
      <c r="H27" s="55"/>
      <c r="I27" s="213"/>
      <c r="J27" s="214">
        <f>SUM(J16:J22)</f>
        <v>790</v>
      </c>
      <c r="K27" s="210">
        <f>SUM(K16:K23)</f>
        <v>96.404158184338186</v>
      </c>
      <c r="L27" s="210">
        <f>SUM(L16:L22)</f>
        <v>736.5</v>
      </c>
      <c r="M27" s="210">
        <f>SUM(M16:M22)</f>
        <v>28.880000000000003</v>
      </c>
      <c r="N27" s="210">
        <f>SUM(N16:N22)</f>
        <v>19.72</v>
      </c>
      <c r="O27" s="215">
        <f>SUM(O16:O22)</f>
        <v>110.89999999999998</v>
      </c>
    </row>
    <row r="28" spans="1:17" ht="18" customHeight="1">
      <c r="K28" s="75"/>
    </row>
    <row r="29" spans="1:17" ht="18" customHeight="1">
      <c r="A29" t="s">
        <v>28</v>
      </c>
      <c r="B29" s="76"/>
      <c r="C29" s="96" t="s">
        <v>29</v>
      </c>
    </row>
    <row r="30" spans="1:17">
      <c r="K30" s="75"/>
    </row>
    <row r="33" spans="11:11">
      <c r="K33" s="75">
        <f>K15+K27</f>
        <v>155.61632961290962</v>
      </c>
    </row>
  </sheetData>
  <mergeCells count="23">
    <mergeCell ref="D25:I25"/>
    <mergeCell ref="D26:I26"/>
    <mergeCell ref="D27:I27"/>
    <mergeCell ref="A16:A27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5:I15"/>
  </mergeCells>
  <pageMargins left="0.7" right="0.7" top="0.75" bottom="0.75" header="0.3" footer="0.3"/>
  <pageSetup paperSize="9" scale="69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2:P32"/>
  <sheetViews>
    <sheetView view="pageBreakPreview" zoomScale="60" workbookViewId="0">
      <selection activeCell="M32" sqref="M32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5" width="11.4257812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K3" s="1" t="str">
        <f>'[1]мш12 мл.кл'!J3</f>
        <v>Начальник лагеря                       Филимонова Л.Н.</v>
      </c>
      <c r="L3" s="1"/>
      <c r="M3" s="1"/>
      <c r="N3" s="1"/>
      <c r="O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94</v>
      </c>
      <c r="L4" s="4" t="s">
        <v>65</v>
      </c>
      <c r="M4" s="4"/>
      <c r="N4" s="1" t="s">
        <v>4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5" ht="20.25" customHeight="1" thickBot="1">
      <c r="A7" s="7" t="s">
        <v>95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132" t="s">
        <v>7</v>
      </c>
      <c r="B8" s="133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28" t="s">
        <v>17</v>
      </c>
      <c r="B9" s="20" t="s">
        <v>8</v>
      </c>
      <c r="C9" s="21">
        <f>[1]мс13!C9</f>
        <v>220</v>
      </c>
      <c r="D9" s="22" t="str">
        <f>[1]мс13!D9:I9</f>
        <v>каша ячневая молочная жидкая</v>
      </c>
      <c r="E9" s="23"/>
      <c r="F9" s="23"/>
      <c r="G9" s="23"/>
      <c r="H9" s="23"/>
      <c r="I9" s="24"/>
      <c r="J9" s="80">
        <v>200</v>
      </c>
      <c r="K9" s="26">
        <f>[1]мс13!K9</f>
        <v>17.574742857142859</v>
      </c>
      <c r="L9" s="27">
        <f>[1]мс13!L9</f>
        <v>199.6</v>
      </c>
      <c r="M9" s="27">
        <f>[1]мс13!M9</f>
        <v>6</v>
      </c>
      <c r="N9" s="27">
        <f>[1]мс13!N9</f>
        <v>6.8</v>
      </c>
      <c r="O9" s="27">
        <f>[1]мс13!O9</f>
        <v>28.6</v>
      </c>
    </row>
    <row r="10" spans="1:15" ht="20.25" customHeight="1">
      <c r="A10" s="28"/>
      <c r="B10" s="29" t="s">
        <v>18</v>
      </c>
      <c r="C10" s="30">
        <f>[1]мс13!C10</f>
        <v>464</v>
      </c>
      <c r="D10" s="31" t="str">
        <f>[1]мс13!D10:I10</f>
        <v>кофейный напиток с молоком</v>
      </c>
      <c r="E10" s="32"/>
      <c r="F10" s="32"/>
      <c r="G10" s="32"/>
      <c r="H10" s="32"/>
      <c r="I10" s="33"/>
      <c r="J10" s="83">
        <v>200</v>
      </c>
      <c r="K10" s="35">
        <f>[1]мс13!K10</f>
        <v>9.0120000000000005</v>
      </c>
      <c r="L10" s="36">
        <f>[1]мс13!L10</f>
        <v>91</v>
      </c>
      <c r="M10" s="36">
        <f>[1]мс13!M10</f>
        <v>3.01</v>
      </c>
      <c r="N10" s="36">
        <f>[1]мс13!N10</f>
        <v>2.88</v>
      </c>
      <c r="O10" s="36">
        <f>[1]мс13!O10</f>
        <v>13.36</v>
      </c>
    </row>
    <row r="11" spans="1:15" ht="20.25" customHeight="1">
      <c r="A11" s="28"/>
      <c r="B11" s="29" t="s">
        <v>27</v>
      </c>
      <c r="C11" s="30" t="str">
        <f>[1]мс13!C11</f>
        <v>8/13</v>
      </c>
      <c r="D11" s="31" t="str">
        <f>[1]мс13!D11:I11</f>
        <v>бутерброд с маслом и сыром</v>
      </c>
      <c r="E11" s="32"/>
      <c r="F11" s="32"/>
      <c r="G11" s="32"/>
      <c r="H11" s="32"/>
      <c r="I11" s="33"/>
      <c r="J11" s="87" t="s">
        <v>96</v>
      </c>
      <c r="K11" s="35">
        <f>[1]мс13!K11</f>
        <v>19.927428571428571</v>
      </c>
      <c r="L11" s="36">
        <f>[1]мс13!L11</f>
        <v>122.00000000000001</v>
      </c>
      <c r="M11" s="36">
        <f>[1]мс13!M11</f>
        <v>1.6</v>
      </c>
      <c r="N11" s="36">
        <f>[1]мс13!N11</f>
        <v>8.4700000000000006</v>
      </c>
      <c r="O11" s="36">
        <f>[1]мс13!O11</f>
        <v>9.66</v>
      </c>
    </row>
    <row r="12" spans="1:15" ht="20.25" hidden="1" customHeight="1">
      <c r="A12" s="28"/>
      <c r="B12" s="29" t="s">
        <v>27</v>
      </c>
      <c r="C12" s="30">
        <f>[1]мс13!C12</f>
        <v>82</v>
      </c>
      <c r="D12" s="31" t="str">
        <f>[1]мс13!D12:I12</f>
        <v>яблоки</v>
      </c>
      <c r="E12" s="32"/>
      <c r="F12" s="32"/>
      <c r="G12" s="32"/>
      <c r="H12" s="32"/>
      <c r="I12" s="33"/>
      <c r="J12" s="83">
        <v>140</v>
      </c>
      <c r="K12" s="35">
        <v>0</v>
      </c>
      <c r="L12" s="36">
        <f>[1]мс13!L12</f>
        <v>54.306249999999999</v>
      </c>
      <c r="M12" s="36">
        <f>[1]мс13!M12</f>
        <v>2.0749999999999997</v>
      </c>
      <c r="N12" s="36">
        <f>[1]мс13!N12</f>
        <v>3.7499999999999999E-2</v>
      </c>
      <c r="O12" s="36">
        <f>[1]мс13!O12</f>
        <v>10.4375</v>
      </c>
    </row>
    <row r="13" spans="1:15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>
        <v>0</v>
      </c>
      <c r="K13" s="35">
        <f>[1]мс13!K13</f>
        <v>0</v>
      </c>
      <c r="L13" s="36">
        <f>[1]мс13!L13</f>
        <v>0</v>
      </c>
      <c r="M13" s="36">
        <f>[1]мс13!M13</f>
        <v>0</v>
      </c>
      <c r="N13" s="36">
        <f>[1]мс13!N13</f>
        <v>0</v>
      </c>
      <c r="O13" s="36">
        <f>[1]мс13!O13</f>
        <v>0</v>
      </c>
    </row>
    <row r="14" spans="1:15" ht="20.25" customHeight="1" thickBot="1">
      <c r="A14" s="28"/>
      <c r="B14" s="41"/>
      <c r="C14" s="42"/>
      <c r="D14" s="43" t="s">
        <v>37</v>
      </c>
      <c r="E14" s="44"/>
      <c r="F14" s="44"/>
      <c r="G14" s="44"/>
      <c r="H14" s="44"/>
      <c r="I14" s="45"/>
      <c r="J14" s="46">
        <v>100</v>
      </c>
      <c r="K14" s="47">
        <f>[1]мс13!K12</f>
        <v>33.333333333333336</v>
      </c>
      <c r="L14" s="48">
        <v>1</v>
      </c>
      <c r="M14" s="49">
        <v>1</v>
      </c>
      <c r="N14" s="50">
        <v>1</v>
      </c>
      <c r="O14" s="49">
        <v>1</v>
      </c>
    </row>
    <row r="15" spans="1:15" ht="20.25" customHeight="1" thickBot="1">
      <c r="A15" s="51"/>
      <c r="B15" s="88"/>
      <c r="C15" s="53"/>
      <c r="D15" s="54"/>
      <c r="E15" s="55"/>
      <c r="F15" s="55"/>
      <c r="G15" s="55"/>
      <c r="H15" s="55"/>
      <c r="I15" s="56"/>
      <c r="J15" s="89">
        <f>J9+J10+J12+40+15+J14</f>
        <v>695</v>
      </c>
      <c r="K15" s="210">
        <f>K9+K10+K11+K12+K13+K14</f>
        <v>79.847504761904759</v>
      </c>
      <c r="L15" s="58">
        <f>L9+L10+L11+L12+L13+L14</f>
        <v>467.90625</v>
      </c>
      <c r="M15" s="58">
        <f>M9+M10+M11+M12+M13+M14</f>
        <v>13.684999999999999</v>
      </c>
      <c r="N15" s="58">
        <f>N9+N10+N11+N12+N13+N14</f>
        <v>19.1875</v>
      </c>
      <c r="O15" s="59">
        <f>O9+O10+O11+O12+O13+O14</f>
        <v>63.057500000000005</v>
      </c>
    </row>
    <row r="16" spans="1:15" ht="20.25" customHeight="1">
      <c r="A16" s="19" t="s">
        <v>22</v>
      </c>
      <c r="B16" s="20" t="s">
        <v>23</v>
      </c>
      <c r="C16" s="60">
        <v>98</v>
      </c>
      <c r="D16" s="22" t="str">
        <f>[1]мс13!D16:I16</f>
        <v>Свекольник</v>
      </c>
      <c r="E16" s="23"/>
      <c r="F16" s="23"/>
      <c r="G16" s="23"/>
      <c r="H16" s="23"/>
      <c r="I16" s="24"/>
      <c r="J16" s="218" t="s">
        <v>97</v>
      </c>
      <c r="K16" s="26">
        <f>[1]обед13!O17</f>
        <v>13.444832432432433</v>
      </c>
      <c r="L16" s="27">
        <f>[1]мс13!L16</f>
        <v>74.599999999999994</v>
      </c>
      <c r="M16" s="27">
        <f>[1]мс13!M16</f>
        <v>1.86</v>
      </c>
      <c r="N16" s="27">
        <f>[1]мс13!N16</f>
        <v>3.78</v>
      </c>
      <c r="O16" s="27">
        <f>[1]мс13!O16</f>
        <v>8.26</v>
      </c>
    </row>
    <row r="17" spans="1:16" ht="20.25" customHeight="1">
      <c r="A17" s="28"/>
      <c r="B17" s="29" t="s">
        <v>24</v>
      </c>
      <c r="C17" s="61">
        <f>[1]мс13!C17</f>
        <v>202</v>
      </c>
      <c r="D17" s="31" t="str">
        <f>[1]мс13!D17:I17</f>
        <v>каша гречневая рассыпчатая</v>
      </c>
      <c r="E17" s="32"/>
      <c r="F17" s="32"/>
      <c r="G17" s="32"/>
      <c r="H17" s="32"/>
      <c r="I17" s="33"/>
      <c r="J17" s="83">
        <v>150</v>
      </c>
      <c r="K17" s="35">
        <f>[1]обед13!O34</f>
        <v>10.048314285714287</v>
      </c>
      <c r="L17" s="90">
        <v>250</v>
      </c>
      <c r="M17" s="90">
        <v>8.8000000000000007</v>
      </c>
      <c r="N17" s="90">
        <v>6.6</v>
      </c>
      <c r="O17" s="90">
        <v>38.9</v>
      </c>
      <c r="P17">
        <v>0</v>
      </c>
    </row>
    <row r="18" spans="1:16" ht="40.5" customHeight="1">
      <c r="A18" s="28"/>
      <c r="B18" s="29" t="s">
        <v>25</v>
      </c>
      <c r="C18" s="61">
        <v>50</v>
      </c>
      <c r="D18" s="31" t="str">
        <f>[1]мс13!D18:I18</f>
        <v>котлета "Детская"</v>
      </c>
      <c r="E18" s="32"/>
      <c r="F18" s="32"/>
      <c r="G18" s="32"/>
      <c r="H18" s="32"/>
      <c r="I18" s="33"/>
      <c r="J18" s="87" t="s">
        <v>58</v>
      </c>
      <c r="K18" s="35">
        <f>[1]обед13!O50+[1]обед13!O84</f>
        <v>38.258996499356506</v>
      </c>
      <c r="L18" s="90">
        <v>180</v>
      </c>
      <c r="M18" s="90">
        <v>15.05</v>
      </c>
      <c r="N18" s="90">
        <v>8.7799999999999994</v>
      </c>
      <c r="O18" s="90">
        <v>10.35</v>
      </c>
    </row>
    <row r="19" spans="1:16" ht="20.25" hidden="1" customHeight="1">
      <c r="A19" s="28"/>
      <c r="B19" s="29" t="s">
        <v>45</v>
      </c>
      <c r="C19" s="61">
        <f>[1]мс13!C19</f>
        <v>419</v>
      </c>
      <c r="D19" s="31">
        <f>[1]мс13!D19:I19</f>
        <v>0</v>
      </c>
      <c r="E19" s="32"/>
      <c r="F19" s="32"/>
      <c r="G19" s="32"/>
      <c r="H19" s="32"/>
      <c r="I19" s="33"/>
      <c r="J19" s="40">
        <v>30</v>
      </c>
      <c r="K19" s="35">
        <f>0</f>
        <v>0</v>
      </c>
      <c r="L19" s="90">
        <f>[1]мс13!L19</f>
        <v>0</v>
      </c>
      <c r="M19" s="90">
        <f>[1]мс13!M19</f>
        <v>0</v>
      </c>
      <c r="N19" s="90">
        <f>[1]мс13!N19</f>
        <v>0</v>
      </c>
      <c r="O19" s="90">
        <f>[1]мс13!O19</f>
        <v>0</v>
      </c>
    </row>
    <row r="20" spans="1:16" ht="20.25" customHeight="1">
      <c r="A20" s="28"/>
      <c r="B20" s="29" t="s">
        <v>26</v>
      </c>
      <c r="C20" s="61">
        <f>[1]мс13!C20</f>
        <v>504</v>
      </c>
      <c r="D20" s="31" t="str">
        <f>[1]мс13!D20:I20</f>
        <v>кисель"Витошка"</v>
      </c>
      <c r="E20" s="32"/>
      <c r="F20" s="32"/>
      <c r="G20" s="32"/>
      <c r="H20" s="32"/>
      <c r="I20" s="33"/>
      <c r="J20" s="40">
        <v>200</v>
      </c>
      <c r="K20" s="35">
        <f>[1]обед13!O61</f>
        <v>12.375</v>
      </c>
      <c r="L20" s="90">
        <f>[1]мс13!L20</f>
        <v>95</v>
      </c>
      <c r="M20" s="90">
        <f>[1]мс13!M20</f>
        <v>0</v>
      </c>
      <c r="N20" s="90">
        <f>[1]мс13!N20</f>
        <v>0</v>
      </c>
      <c r="O20" s="90">
        <f>[1]мс13!O20</f>
        <v>24</v>
      </c>
    </row>
    <row r="21" spans="1:16" ht="20.25" customHeight="1">
      <c r="A21" s="28"/>
      <c r="B21" s="29" t="s">
        <v>27</v>
      </c>
      <c r="C21" s="61" t="s">
        <v>98</v>
      </c>
      <c r="D21" s="31" t="s">
        <v>81</v>
      </c>
      <c r="E21" s="32"/>
      <c r="F21" s="32"/>
      <c r="G21" s="32"/>
      <c r="H21" s="32"/>
      <c r="I21" s="33"/>
      <c r="J21" s="40">
        <v>50</v>
      </c>
      <c r="K21" s="35">
        <f>'[1]мш12 мл.кл'!K21</f>
        <v>4.07</v>
      </c>
      <c r="L21" s="90">
        <v>117</v>
      </c>
      <c r="M21" s="90">
        <v>3.8</v>
      </c>
      <c r="N21" s="90">
        <v>0.4</v>
      </c>
      <c r="O21" s="90">
        <v>24.6</v>
      </c>
    </row>
    <row r="22" spans="1:16" ht="20.25" customHeight="1">
      <c r="A22" s="28"/>
      <c r="B22" s="29" t="s">
        <v>27</v>
      </c>
      <c r="C22" s="61" t="s">
        <v>99</v>
      </c>
      <c r="D22" s="31" t="s">
        <v>61</v>
      </c>
      <c r="E22" s="32"/>
      <c r="F22" s="32"/>
      <c r="G22" s="32"/>
      <c r="H22" s="32"/>
      <c r="I22" s="33"/>
      <c r="J22" s="40">
        <v>40</v>
      </c>
      <c r="K22" s="35">
        <f>'[1]мш12 мл.кл'!K22</f>
        <v>3.7</v>
      </c>
      <c r="L22" s="90">
        <v>82.4</v>
      </c>
      <c r="M22" s="90">
        <v>3.32</v>
      </c>
      <c r="N22" s="90">
        <v>0.6</v>
      </c>
      <c r="O22" s="90">
        <v>16.04</v>
      </c>
    </row>
    <row r="23" spans="1:16" ht="20.25" customHeight="1" thickBot="1">
      <c r="A23" s="28"/>
      <c r="B23" s="29" t="s">
        <v>19</v>
      </c>
      <c r="C23" s="112">
        <v>148</v>
      </c>
      <c r="D23" s="31" t="str">
        <f>'06.06'!D16:I16</f>
        <v>Овощи свежие (томаты)</v>
      </c>
      <c r="E23" s="32"/>
      <c r="F23" s="32"/>
      <c r="G23" s="32"/>
      <c r="H23" s="32"/>
      <c r="I23" s="33"/>
      <c r="J23" s="40">
        <v>60</v>
      </c>
      <c r="K23" s="35">
        <f>[1]обед13!O95</f>
        <v>16</v>
      </c>
      <c r="L23" s="90">
        <v>6.6</v>
      </c>
      <c r="M23" s="90">
        <v>0.42</v>
      </c>
      <c r="N23" s="90">
        <v>0.06</v>
      </c>
      <c r="O23" s="90">
        <v>1.1399999999999999</v>
      </c>
    </row>
    <row r="24" spans="1:16" ht="20.25" hidden="1" customHeight="1">
      <c r="A24" s="28"/>
      <c r="B24" s="29"/>
      <c r="C24" s="61"/>
      <c r="D24" s="31"/>
      <c r="E24" s="32"/>
      <c r="F24" s="32"/>
      <c r="G24" s="32"/>
      <c r="H24" s="32"/>
      <c r="I24" s="33"/>
      <c r="J24" s="83"/>
      <c r="K24" s="35"/>
      <c r="L24" s="34"/>
      <c r="M24" s="91"/>
      <c r="N24" s="92"/>
      <c r="O24" s="91"/>
    </row>
    <row r="25" spans="1:16" ht="20.25" hidden="1" customHeight="1" thickBot="1">
      <c r="A25" s="28"/>
      <c r="B25" s="41"/>
      <c r="C25" s="93"/>
      <c r="D25" s="43"/>
      <c r="E25" s="44"/>
      <c r="F25" s="44"/>
      <c r="G25" s="44"/>
      <c r="H25" s="44"/>
      <c r="I25" s="45"/>
      <c r="J25" s="46"/>
      <c r="K25" s="47"/>
      <c r="L25" s="94"/>
      <c r="M25" s="49"/>
      <c r="N25" s="50"/>
      <c r="O25" s="49"/>
    </row>
    <row r="26" spans="1:16" ht="20.25" customHeight="1" thickBot="1">
      <c r="A26" s="72"/>
      <c r="B26" s="95"/>
      <c r="C26" s="53"/>
      <c r="D26" s="54"/>
      <c r="E26" s="55"/>
      <c r="F26" s="55"/>
      <c r="G26" s="55"/>
      <c r="H26" s="55"/>
      <c r="I26" s="56"/>
      <c r="J26" s="219">
        <v>500</v>
      </c>
      <c r="K26" s="210">
        <f>K16+K17+K18+K20+K21+K22+K23</f>
        <v>97.897143217503228</v>
      </c>
      <c r="L26" s="58">
        <f>L16+L17+L18+L20+L21+L22+L23</f>
        <v>805.6</v>
      </c>
      <c r="M26" s="58">
        <f>M16+M17+M18+M20+M21+M22+M23</f>
        <v>33.25</v>
      </c>
      <c r="N26" s="58">
        <f>N16+N17+N18+N20+N21+N22+N23</f>
        <v>20.219999999999995</v>
      </c>
      <c r="O26" s="59">
        <f>O16+O17+O18+O20+O21+O22+O23</f>
        <v>123.28999999999998</v>
      </c>
    </row>
    <row r="27" spans="1:16" ht="18" customHeight="1">
      <c r="K27" s="75"/>
    </row>
    <row r="28" spans="1:16" ht="18" customHeight="1">
      <c r="A28" t="s">
        <v>28</v>
      </c>
      <c r="B28" s="76"/>
      <c r="C28" s="96" t="s">
        <v>100</v>
      </c>
    </row>
    <row r="29" spans="1:16">
      <c r="K29" s="75"/>
    </row>
    <row r="32" spans="1:16">
      <c r="K32" s="75">
        <f>K15+K26</f>
        <v>177.744647979408</v>
      </c>
    </row>
  </sheetData>
  <mergeCells count="23">
    <mergeCell ref="D24:I24"/>
    <mergeCell ref="D25:I25"/>
    <mergeCell ref="D26:I26"/>
    <mergeCell ref="D15:I15"/>
    <mergeCell ref="A16:A26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7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2:O30"/>
  <sheetViews>
    <sheetView tabSelected="1" view="pageBreakPreview" zoomScale="60" workbookViewId="0">
      <selection activeCell="K29" sqref="K29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0" width="11.42578125" customWidth="1"/>
    <col min="11" max="11" width="15.7109375" customWidth="1"/>
    <col min="12" max="15" width="11.4257812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1" t="str">
        <f>'[1]мш ст.кл.'!I3</f>
        <v>Начальник лагеря                       Филимонова Л.Н.</v>
      </c>
      <c r="K3" s="1"/>
      <c r="L3" s="1"/>
      <c r="M3" s="1"/>
      <c r="N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32</v>
      </c>
      <c r="L4" s="4" t="str">
        <f>'[1]мш1 мл.кл'!L4:M4</f>
        <v>мая</v>
      </c>
      <c r="M4" s="4"/>
      <c r="N4" s="1" t="str">
        <f>'[1]мш ст.кл.'!N4</f>
        <v>2025г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5</v>
      </c>
      <c r="F6" s="3"/>
      <c r="H6" s="3"/>
      <c r="I6" s="3"/>
      <c r="J6" s="3"/>
    </row>
    <row r="7" spans="1:15" ht="20.25" customHeight="1" thickBot="1">
      <c r="A7" s="77" t="str">
        <f>[1]мс2!A7</f>
        <v>филиал  МБОУ "Поташкинская СОШ" - "Берёзовская ООШ"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3"/>
      <c r="M7" s="2"/>
      <c r="N7" s="8"/>
      <c r="O7" s="2"/>
    </row>
    <row r="8" spans="1:15" ht="40.5" customHeight="1" thickBot="1">
      <c r="A8" s="78" t="s">
        <v>7</v>
      </c>
      <c r="B8" s="15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79" t="s">
        <v>17</v>
      </c>
      <c r="B9" s="20" t="s">
        <v>8</v>
      </c>
      <c r="C9" s="21">
        <v>227</v>
      </c>
      <c r="D9" s="22" t="str">
        <f>[1]завтрак2!A3</f>
        <v>каша манная молочная с маслом сливочным</v>
      </c>
      <c r="E9" s="23"/>
      <c r="F9" s="23"/>
      <c r="G9" s="23"/>
      <c r="H9" s="23"/>
      <c r="I9" s="24"/>
      <c r="J9" s="80">
        <v>200</v>
      </c>
      <c r="K9" s="26">
        <f>[1]завтрак2!G17</f>
        <v>22.69452857142857</v>
      </c>
      <c r="L9" s="27">
        <v>209</v>
      </c>
      <c r="M9" s="81">
        <v>6.2</v>
      </c>
      <c r="N9" s="82">
        <v>6.6</v>
      </c>
      <c r="O9" s="81">
        <v>31.2</v>
      </c>
    </row>
    <row r="10" spans="1:15" ht="20.25" customHeight="1">
      <c r="A10" s="28"/>
      <c r="B10" s="29" t="s">
        <v>18</v>
      </c>
      <c r="C10" s="30">
        <v>460</v>
      </c>
      <c r="D10" s="31" t="str">
        <f>[1]завтрак2!A20</f>
        <v>чай с молоком</v>
      </c>
      <c r="E10" s="32"/>
      <c r="F10" s="32"/>
      <c r="G10" s="32"/>
      <c r="H10" s="32"/>
      <c r="I10" s="33"/>
      <c r="J10" s="83">
        <v>200</v>
      </c>
      <c r="K10" s="35">
        <f>[1]завтрак2!G34</f>
        <v>8.56</v>
      </c>
      <c r="L10" s="36">
        <v>64</v>
      </c>
      <c r="M10" s="84">
        <v>1.4</v>
      </c>
      <c r="N10" s="85">
        <v>1.3</v>
      </c>
      <c r="O10" s="84">
        <v>11.5</v>
      </c>
    </row>
    <row r="11" spans="1:15" ht="20.25" customHeight="1">
      <c r="A11" s="28"/>
      <c r="B11" s="29" t="s">
        <v>27</v>
      </c>
      <c r="C11" s="86" t="s">
        <v>33</v>
      </c>
      <c r="D11" s="31" t="str">
        <f>[1]завтрак2!A37</f>
        <v>бутерброд с маслом и сыром</v>
      </c>
      <c r="E11" s="32"/>
      <c r="F11" s="32"/>
      <c r="G11" s="32"/>
      <c r="H11" s="32"/>
      <c r="I11" s="33"/>
      <c r="J11" s="87" t="s">
        <v>34</v>
      </c>
      <c r="K11" s="35">
        <f>[1]завтрак2!G50</f>
        <v>21.492857142857144</v>
      </c>
      <c r="L11" s="36">
        <v>137</v>
      </c>
      <c r="M11" s="36">
        <v>5</v>
      </c>
      <c r="N11" s="36">
        <v>6.6</v>
      </c>
      <c r="O11" s="36">
        <v>14.1</v>
      </c>
    </row>
    <row r="12" spans="1:15" ht="20.25" customHeight="1" thickBot="1">
      <c r="A12" s="28"/>
      <c r="B12" s="29" t="str">
        <f>[1]мс2!B12</f>
        <v>фрукты</v>
      </c>
      <c r="C12" s="30" t="str">
        <f>[1]мс2!C12</f>
        <v>82</v>
      </c>
      <c r="D12" s="31" t="s">
        <v>37</v>
      </c>
      <c r="E12" s="32"/>
      <c r="F12" s="32"/>
      <c r="G12" s="32"/>
      <c r="H12" s="32"/>
      <c r="I12" s="33"/>
      <c r="J12" s="83">
        <f>[1]мс2!J12</f>
        <v>140</v>
      </c>
      <c r="K12" s="35">
        <f>[1]завтрак2!G61</f>
        <v>13.5</v>
      </c>
      <c r="L12" s="36">
        <v>61.6</v>
      </c>
      <c r="M12" s="36">
        <v>0.56000000000000005</v>
      </c>
      <c r="N12" s="36">
        <v>0.56000000000000005</v>
      </c>
      <c r="O12" s="36">
        <v>13.72</v>
      </c>
    </row>
    <row r="13" spans="1:15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/>
      <c r="K13" s="35"/>
      <c r="L13" s="36"/>
      <c r="M13" s="36"/>
      <c r="N13" s="36"/>
      <c r="O13" s="36"/>
    </row>
    <row r="14" spans="1:15" ht="20.25" hidden="1" customHeigh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47"/>
      <c r="L14" s="48"/>
      <c r="M14" s="49"/>
      <c r="N14" s="50"/>
      <c r="O14" s="49"/>
    </row>
    <row r="15" spans="1:15" ht="20.25" customHeight="1" thickBot="1">
      <c r="A15" s="72"/>
      <c r="B15" s="88"/>
      <c r="C15" s="53"/>
      <c r="D15" s="54"/>
      <c r="E15" s="55"/>
      <c r="F15" s="55"/>
      <c r="G15" s="55"/>
      <c r="H15" s="55"/>
      <c r="I15" s="56"/>
      <c r="J15" s="89">
        <f>SUM(J9+J10+J12+40)</f>
        <v>580</v>
      </c>
      <c r="K15" s="58">
        <f>K9+K10+K11+K12+K13+K14</f>
        <v>66.247385714285713</v>
      </c>
      <c r="L15" s="58">
        <f>L9+L10+L11+L12+L13+L14</f>
        <v>471.6</v>
      </c>
      <c r="M15" s="58">
        <f>M9+M10+M11+M12+M13+M14</f>
        <v>13.16</v>
      </c>
      <c r="N15" s="58">
        <f>N9+N10+N11+N12+N13+N14</f>
        <v>15.06</v>
      </c>
      <c r="O15" s="59">
        <f>O9+O10+O11+O12+O13+O14</f>
        <v>70.52000000000001</v>
      </c>
    </row>
    <row r="16" spans="1:15" ht="20.25" customHeight="1">
      <c r="A16" s="79" t="s">
        <v>22</v>
      </c>
      <c r="B16" s="20" t="s">
        <v>23</v>
      </c>
      <c r="C16" s="60">
        <v>95</v>
      </c>
      <c r="D16" s="22" t="str">
        <f>[1]обед2!A3</f>
        <v>Борщ с капустой и картофелем</v>
      </c>
      <c r="E16" s="23"/>
      <c r="F16" s="23"/>
      <c r="G16" s="23"/>
      <c r="H16" s="23"/>
      <c r="I16" s="24"/>
      <c r="J16" s="80">
        <v>200</v>
      </c>
      <c r="K16" s="26">
        <f>[1]обед2!O17</f>
        <v>10.212400000000001</v>
      </c>
      <c r="L16" s="27">
        <v>60</v>
      </c>
      <c r="M16" s="27">
        <v>1.48</v>
      </c>
      <c r="N16" s="27">
        <v>3.54</v>
      </c>
      <c r="O16" s="27">
        <v>5.56</v>
      </c>
    </row>
    <row r="17" spans="1:15" ht="40.5" customHeight="1">
      <c r="A17" s="28"/>
      <c r="B17" s="29" t="s">
        <v>25</v>
      </c>
      <c r="C17" s="61">
        <v>328</v>
      </c>
      <c r="D17" s="31" t="str">
        <f>[1]обед2!A20</f>
        <v>Жаркое по-домашнему</v>
      </c>
      <c r="E17" s="32"/>
      <c r="F17" s="32"/>
      <c r="G17" s="32"/>
      <c r="H17" s="32"/>
      <c r="I17" s="33"/>
      <c r="J17" s="40">
        <v>150</v>
      </c>
      <c r="K17" s="35">
        <f>[1]обед2!O34</f>
        <v>46.014924903474906</v>
      </c>
      <c r="L17" s="90">
        <v>230.25</v>
      </c>
      <c r="M17" s="90">
        <v>14.1</v>
      </c>
      <c r="N17" s="90">
        <v>10.73</v>
      </c>
      <c r="O17" s="90">
        <v>19.350000000000001</v>
      </c>
    </row>
    <row r="18" spans="1:15" ht="20.25" customHeight="1">
      <c r="A18" s="28"/>
      <c r="B18" s="29" t="s">
        <v>26</v>
      </c>
      <c r="C18" s="61">
        <v>494</v>
      </c>
      <c r="D18" s="31" t="str">
        <f>[1]обед2!A53</f>
        <v>Компот из плодов или ягод сушеных</v>
      </c>
      <c r="E18" s="32"/>
      <c r="F18" s="32"/>
      <c r="G18" s="32"/>
      <c r="H18" s="32"/>
      <c r="I18" s="33"/>
      <c r="J18" s="40">
        <v>200</v>
      </c>
      <c r="K18" s="35">
        <f>[1]обед2!O61</f>
        <v>8.8600000000000012</v>
      </c>
      <c r="L18" s="90">
        <v>72</v>
      </c>
      <c r="M18" s="90">
        <v>0.33</v>
      </c>
      <c r="N18" s="90">
        <v>0.01</v>
      </c>
      <c r="O18" s="90">
        <v>17.5</v>
      </c>
    </row>
    <row r="19" spans="1:15" ht="20.25" customHeight="1">
      <c r="A19" s="28"/>
      <c r="B19" s="29" t="s">
        <v>27</v>
      </c>
      <c r="C19" s="61">
        <v>573</v>
      </c>
      <c r="D19" s="31" t="s">
        <v>36</v>
      </c>
      <c r="E19" s="32"/>
      <c r="F19" s="32"/>
      <c r="G19" s="32"/>
      <c r="H19" s="32"/>
      <c r="I19" s="33"/>
      <c r="J19" s="40">
        <v>50</v>
      </c>
      <c r="K19" s="35">
        <f>'[1]мш1 мл.кл'!K20</f>
        <v>4.07</v>
      </c>
      <c r="L19" s="90">
        <v>117</v>
      </c>
      <c r="M19" s="90">
        <v>3.8</v>
      </c>
      <c r="N19" s="90">
        <v>0.4</v>
      </c>
      <c r="O19" s="90">
        <v>24.6</v>
      </c>
    </row>
    <row r="20" spans="1:15" ht="20.25" customHeight="1">
      <c r="A20" s="28"/>
      <c r="B20" s="29" t="s">
        <v>27</v>
      </c>
      <c r="C20" s="61">
        <v>574</v>
      </c>
      <c r="D20" s="31" t="str">
        <f>[1]мс2!D22:I22</f>
        <v>хлеб ржаной</v>
      </c>
      <c r="E20" s="32"/>
      <c r="F20" s="32"/>
      <c r="G20" s="32"/>
      <c r="H20" s="32"/>
      <c r="I20" s="33"/>
      <c r="J20" s="40">
        <v>40</v>
      </c>
      <c r="K20" s="35">
        <f>'[1]мш1 мл.кл'!K21</f>
        <v>3.7</v>
      </c>
      <c r="L20" s="90">
        <v>82.4</v>
      </c>
      <c r="M20" s="90">
        <v>3.2</v>
      </c>
      <c r="N20" s="90">
        <v>0.6</v>
      </c>
      <c r="O20" s="90">
        <v>16.04</v>
      </c>
    </row>
    <row r="21" spans="1:15" ht="20.25" customHeight="1" thickBot="1">
      <c r="A21" s="28"/>
      <c r="B21" s="29" t="s">
        <v>19</v>
      </c>
      <c r="C21" s="61">
        <v>148</v>
      </c>
      <c r="D21" s="31" t="s">
        <v>38</v>
      </c>
      <c r="E21" s="32"/>
      <c r="F21" s="32"/>
      <c r="G21" s="32"/>
      <c r="H21" s="32"/>
      <c r="I21" s="33"/>
      <c r="J21" s="40">
        <f>[1]обед2!K66*1000</f>
        <v>60</v>
      </c>
      <c r="K21" s="35">
        <f>[1]обед2!O72</f>
        <v>12.666666666666666</v>
      </c>
      <c r="L21" s="90">
        <f>11/100*60</f>
        <v>6.6</v>
      </c>
      <c r="M21" s="90">
        <f>0.7/100*60</f>
        <v>0.41999999999999993</v>
      </c>
      <c r="N21" s="90">
        <f>0.1/100*60</f>
        <v>0.06</v>
      </c>
      <c r="O21" s="90">
        <v>1.1399999999999999</v>
      </c>
    </row>
    <row r="22" spans="1:15" ht="20.25" hidden="1" customHeight="1">
      <c r="A22" s="28"/>
      <c r="B22" s="29"/>
      <c r="C22" s="61"/>
      <c r="D22" s="31"/>
      <c r="E22" s="32"/>
      <c r="F22" s="32"/>
      <c r="G22" s="32"/>
      <c r="H22" s="32"/>
      <c r="I22" s="33"/>
      <c r="J22" s="83"/>
      <c r="K22" s="35"/>
      <c r="L22" s="34"/>
      <c r="M22" s="91"/>
      <c r="N22" s="92"/>
      <c r="O22" s="91"/>
    </row>
    <row r="23" spans="1:15" ht="20.25" hidden="1" customHeight="1" thickBot="1">
      <c r="A23" s="28"/>
      <c r="B23" s="41"/>
      <c r="C23" s="93"/>
      <c r="D23" s="43"/>
      <c r="E23" s="44"/>
      <c r="F23" s="44"/>
      <c r="G23" s="44"/>
      <c r="H23" s="44"/>
      <c r="I23" s="45"/>
      <c r="J23" s="46"/>
      <c r="K23" s="47"/>
      <c r="L23" s="94"/>
      <c r="M23" s="49"/>
      <c r="N23" s="50"/>
      <c r="O23" s="49"/>
    </row>
    <row r="24" spans="1:15" ht="20.25" customHeight="1" thickBot="1">
      <c r="A24" s="72"/>
      <c r="B24" s="95"/>
      <c r="C24" s="53"/>
      <c r="D24" s="54"/>
      <c r="E24" s="55"/>
      <c r="F24" s="55"/>
      <c r="G24" s="55"/>
      <c r="H24" s="55"/>
      <c r="I24" s="56"/>
      <c r="J24" s="89">
        <v>700</v>
      </c>
      <c r="K24" s="58">
        <f>SUM(K16:K21)</f>
        <v>85.52399157014159</v>
      </c>
      <c r="L24" s="58">
        <f>SUM(L16:L21)</f>
        <v>568.25</v>
      </c>
      <c r="M24" s="58">
        <f>SUM(M16:M21)</f>
        <v>23.33</v>
      </c>
      <c r="N24" s="58">
        <f>SUM(N16:N21)</f>
        <v>15.34</v>
      </c>
      <c r="O24" s="59">
        <f>SUM(O16:O21)</f>
        <v>84.189999999999984</v>
      </c>
    </row>
    <row r="25" spans="1:15" ht="18" customHeight="1">
      <c r="K25" s="75"/>
    </row>
    <row r="26" spans="1:15" ht="18" customHeight="1">
      <c r="A26" t="s">
        <v>28</v>
      </c>
      <c r="B26" s="76"/>
      <c r="C26" s="96" t="s">
        <v>29</v>
      </c>
    </row>
    <row r="27" spans="1:15">
      <c r="K27" s="75"/>
    </row>
    <row r="30" spans="1:15">
      <c r="K30" s="75">
        <f>K15+K24</f>
        <v>151.7713772844273</v>
      </c>
    </row>
  </sheetData>
  <mergeCells count="21">
    <mergeCell ref="D24:I24"/>
    <mergeCell ref="D15:I15"/>
    <mergeCell ref="A16:A24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72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P32"/>
  <sheetViews>
    <sheetView view="pageBreakPreview" zoomScale="60" zoomScaleNormal="80" workbookViewId="0">
      <selection activeCell="D17" sqref="D17:I17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6.8554687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1" t="str">
        <f>[1]мс3!J3</f>
        <v>Начальник лагеря                       Филимонова Л.Н.</v>
      </c>
      <c r="K3" s="1"/>
      <c r="L3" s="1"/>
      <c r="M3" s="1"/>
      <c r="N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97" t="s">
        <v>39</v>
      </c>
      <c r="L4" s="4" t="str">
        <f>'[1]мш2 мл.кл'!L4:M4</f>
        <v>мая</v>
      </c>
      <c r="M4" s="4"/>
      <c r="N4" s="1" t="str">
        <f>'[1]мш2 мл.кл'!N4</f>
        <v>2025г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98" t="s">
        <v>5</v>
      </c>
      <c r="F6" s="98"/>
      <c r="G6" s="98"/>
      <c r="H6" s="98"/>
      <c r="I6" s="3"/>
      <c r="J6" s="3"/>
    </row>
    <row r="7" spans="1:15" ht="20.25" customHeight="1" thickBot="1">
      <c r="A7" s="99" t="s">
        <v>40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3"/>
      <c r="M7" s="2"/>
      <c r="N7" s="8"/>
      <c r="O7" s="2"/>
    </row>
    <row r="8" spans="1:15" ht="40.5" customHeight="1" thickBot="1">
      <c r="A8" s="78" t="s">
        <v>7</v>
      </c>
      <c r="B8" s="15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79" t="s">
        <v>17</v>
      </c>
      <c r="B9" s="20" t="s">
        <v>8</v>
      </c>
      <c r="C9" s="21">
        <v>233</v>
      </c>
      <c r="D9" s="100" t="s">
        <v>41</v>
      </c>
      <c r="E9" s="101"/>
      <c r="F9" s="101"/>
      <c r="G9" s="101"/>
      <c r="H9" s="101"/>
      <c r="I9" s="102"/>
      <c r="J9" s="80">
        <v>200</v>
      </c>
      <c r="K9" s="26">
        <f>[1]мс3!K9</f>
        <v>17.710742857142858</v>
      </c>
      <c r="L9" s="103">
        <v>200</v>
      </c>
      <c r="M9" s="103">
        <v>6</v>
      </c>
      <c r="N9" s="103">
        <v>6.8</v>
      </c>
      <c r="O9" s="103">
        <v>28.6</v>
      </c>
    </row>
    <row r="10" spans="1:15" ht="20.25" customHeight="1">
      <c r="A10" s="28"/>
      <c r="B10" s="29" t="s">
        <v>18</v>
      </c>
      <c r="C10" s="30">
        <v>464</v>
      </c>
      <c r="D10" s="31" t="s">
        <v>42</v>
      </c>
      <c r="E10" s="32"/>
      <c r="F10" s="32"/>
      <c r="G10" s="32"/>
      <c r="H10" s="32"/>
      <c r="I10" s="33"/>
      <c r="J10" s="83">
        <v>200</v>
      </c>
      <c r="K10" s="35">
        <f>[1]мс3!K10</f>
        <v>16.25</v>
      </c>
      <c r="L10" s="36">
        <v>63</v>
      </c>
      <c r="M10" s="36">
        <v>1.4</v>
      </c>
      <c r="N10" s="36">
        <v>1.2</v>
      </c>
      <c r="O10" s="36">
        <v>11.4</v>
      </c>
    </row>
    <row r="11" spans="1:15" ht="20.25" customHeight="1">
      <c r="A11" s="28"/>
      <c r="B11" s="29" t="s">
        <v>27</v>
      </c>
      <c r="C11" s="86" t="s">
        <v>33</v>
      </c>
      <c r="D11" s="31" t="s">
        <v>43</v>
      </c>
      <c r="E11" s="32"/>
      <c r="F11" s="32"/>
      <c r="G11" s="32"/>
      <c r="H11" s="32"/>
      <c r="I11" s="33"/>
      <c r="J11" s="104" t="s">
        <v>20</v>
      </c>
      <c r="K11" s="35">
        <f>[1]мс3!K11</f>
        <v>16.856428571428573</v>
      </c>
      <c r="L11" s="36">
        <v>137</v>
      </c>
      <c r="M11" s="36">
        <v>5</v>
      </c>
      <c r="N11" s="36">
        <v>6.6</v>
      </c>
      <c r="O11" s="36">
        <v>14.1</v>
      </c>
    </row>
    <row r="12" spans="1:15" ht="20.25" customHeight="1">
      <c r="A12" s="28"/>
      <c r="B12" s="29" t="s">
        <v>35</v>
      </c>
      <c r="C12" s="30">
        <v>82</v>
      </c>
      <c r="D12" s="31" t="s">
        <v>30</v>
      </c>
      <c r="E12" s="32"/>
      <c r="F12" s="32"/>
      <c r="G12" s="32"/>
      <c r="H12" s="32"/>
      <c r="I12" s="33"/>
      <c r="J12" s="83">
        <v>140</v>
      </c>
      <c r="K12" s="35">
        <f>[1]завтрак3!G61</f>
        <v>13.5</v>
      </c>
      <c r="L12" s="36">
        <v>61.6</v>
      </c>
      <c r="M12" s="36">
        <v>0.56000000000000005</v>
      </c>
      <c r="N12" s="36">
        <v>0.56000000000000005</v>
      </c>
      <c r="O12" s="36">
        <v>13.72</v>
      </c>
    </row>
    <row r="13" spans="1:15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>
        <v>0</v>
      </c>
      <c r="K13" s="35">
        <f>[1]мс3!K13</f>
        <v>0</v>
      </c>
      <c r="L13" s="36">
        <f>[1]мс3!L13</f>
        <v>0</v>
      </c>
      <c r="M13" s="36">
        <f>[1]мс3!M13</f>
        <v>0</v>
      </c>
      <c r="N13" s="36">
        <f>[1]мс3!N13</f>
        <v>0</v>
      </c>
      <c r="O13" s="36">
        <f>[1]мс3!O13</f>
        <v>0</v>
      </c>
    </row>
    <row r="14" spans="1:15" ht="20.25" customHeight="1" thickBo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47"/>
      <c r="L14" s="48"/>
      <c r="M14" s="49"/>
      <c r="N14" s="50"/>
      <c r="O14" s="49"/>
    </row>
    <row r="15" spans="1:15" ht="20.25" customHeight="1" thickBot="1">
      <c r="A15" s="72"/>
      <c r="B15" s="88"/>
      <c r="C15" s="53"/>
      <c r="D15" s="54"/>
      <c r="E15" s="55"/>
      <c r="F15" s="55"/>
      <c r="G15" s="55"/>
      <c r="H15" s="55"/>
      <c r="I15" s="55"/>
      <c r="J15" s="105">
        <f>J9+J10+40+140+5</f>
        <v>585</v>
      </c>
      <c r="K15" s="106">
        <f>K9+K10+K11+K12+K13+K14</f>
        <v>64.317171428571442</v>
      </c>
      <c r="L15" s="106">
        <f>L9+L10+L11+L12+L13+L14</f>
        <v>461.6</v>
      </c>
      <c r="M15" s="106">
        <f>M9+M10+M11+M12+M13+M14</f>
        <v>12.96</v>
      </c>
      <c r="N15" s="106">
        <f>N9+N10+N11+N12+N13+N14</f>
        <v>15.16</v>
      </c>
      <c r="O15" s="107">
        <f>O9+O10+O11+O12+O13+O14</f>
        <v>67.820000000000007</v>
      </c>
    </row>
    <row r="16" spans="1:15" ht="20.25" customHeight="1">
      <c r="A16" s="28" t="s">
        <v>22</v>
      </c>
      <c r="B16" s="108" t="s">
        <v>19</v>
      </c>
      <c r="C16" s="60">
        <v>148</v>
      </c>
      <c r="D16" s="22" t="s">
        <v>48</v>
      </c>
      <c r="E16" s="23"/>
      <c r="F16" s="23"/>
      <c r="G16" s="23"/>
      <c r="H16" s="23"/>
      <c r="I16" s="24"/>
      <c r="J16" s="80">
        <v>60</v>
      </c>
      <c r="K16" s="26">
        <f>[1]обед3!O82</f>
        <v>29.7</v>
      </c>
      <c r="L16" s="26">
        <f>'[1]мш2 мл.кл'!L21</f>
        <v>6.6</v>
      </c>
      <c r="M16" s="26">
        <f>'[1]мш2 мл.кл'!M21</f>
        <v>0.41999999999999993</v>
      </c>
      <c r="N16" s="26">
        <f>'[1]мш2 мл.кл'!N21</f>
        <v>0.06</v>
      </c>
      <c r="O16" s="26">
        <f>'[1]мш2 мл.кл'!O21</f>
        <v>1.1399999999999999</v>
      </c>
    </row>
    <row r="17" spans="1:16" ht="20.25" customHeight="1">
      <c r="A17" s="28"/>
      <c r="B17" s="29" t="s">
        <v>23</v>
      </c>
      <c r="C17" s="61">
        <v>39</v>
      </c>
      <c r="D17" s="31" t="str">
        <f>[1]обед3!A3</f>
        <v>Суп картофельный с макаронными изделиями</v>
      </c>
      <c r="E17" s="32"/>
      <c r="F17" s="32"/>
      <c r="G17" s="32"/>
      <c r="H17" s="32"/>
      <c r="I17" s="33"/>
      <c r="J17" s="83">
        <v>200</v>
      </c>
      <c r="K17" s="35">
        <f>[1]обед3!O17</f>
        <v>7.6029999999999989</v>
      </c>
      <c r="L17" s="90">
        <f>[1]мс3!L16</f>
        <v>80.600000000000009</v>
      </c>
      <c r="M17" s="90">
        <f>[1]мс3!M16</f>
        <v>2.16</v>
      </c>
      <c r="N17" s="90">
        <v>2.08</v>
      </c>
      <c r="O17" s="90">
        <v>13.44</v>
      </c>
    </row>
    <row r="18" spans="1:16" ht="20.25" customHeight="1">
      <c r="A18" s="28"/>
      <c r="B18" s="29" t="s">
        <v>24</v>
      </c>
      <c r="C18" s="61">
        <v>202</v>
      </c>
      <c r="D18" s="31" t="str">
        <f>[1]мс3!D17:I17</f>
        <v>каша гречневая рассыпчатая</v>
      </c>
      <c r="E18" s="32"/>
      <c r="F18" s="32"/>
      <c r="G18" s="32"/>
      <c r="H18" s="32"/>
      <c r="I18" s="33"/>
      <c r="J18" s="83">
        <v>150</v>
      </c>
      <c r="K18" s="35">
        <f>[1]обед3!O34</f>
        <v>9.6955271428571432</v>
      </c>
      <c r="L18" s="90">
        <v>242.16</v>
      </c>
      <c r="M18" s="90">
        <v>8.5</v>
      </c>
      <c r="N18" s="90">
        <v>6.36</v>
      </c>
      <c r="O18" s="90">
        <v>37.700000000000003</v>
      </c>
      <c r="P18">
        <v>0</v>
      </c>
    </row>
    <row r="19" spans="1:16" ht="40.5" customHeight="1">
      <c r="A19" s="28"/>
      <c r="B19" s="29" t="s">
        <v>25</v>
      </c>
      <c r="C19" s="61">
        <v>372</v>
      </c>
      <c r="D19" s="31" t="s">
        <v>44</v>
      </c>
      <c r="E19" s="32"/>
      <c r="F19" s="32"/>
      <c r="G19" s="32"/>
      <c r="H19" s="32"/>
      <c r="I19" s="33"/>
      <c r="J19" s="40">
        <v>90</v>
      </c>
      <c r="K19" s="35">
        <f>[1]обед3!O49</f>
        <v>36.018630000000009</v>
      </c>
      <c r="L19" s="90">
        <v>164.7</v>
      </c>
      <c r="M19" s="90">
        <v>13.89</v>
      </c>
      <c r="N19" s="90">
        <v>8.6</v>
      </c>
      <c r="O19" s="90">
        <v>7.97</v>
      </c>
    </row>
    <row r="20" spans="1:16" ht="20.25" customHeight="1">
      <c r="A20" s="28"/>
      <c r="B20" s="29" t="s">
        <v>45</v>
      </c>
      <c r="C20" s="61">
        <v>419</v>
      </c>
      <c r="D20" s="31" t="str">
        <f>[1]мс3!D19:I19</f>
        <v>соус томатный</v>
      </c>
      <c r="E20" s="32"/>
      <c r="F20" s="32"/>
      <c r="G20" s="32"/>
      <c r="H20" s="32"/>
      <c r="I20" s="33"/>
      <c r="J20" s="40">
        <v>30</v>
      </c>
      <c r="K20" s="35">
        <f>[1]обед3!O60</f>
        <v>3.747923166023166</v>
      </c>
      <c r="L20" s="90">
        <v>15.7</v>
      </c>
      <c r="M20" s="90">
        <v>0.33</v>
      </c>
      <c r="N20" s="90">
        <v>1</v>
      </c>
      <c r="O20" s="90">
        <v>1.4</v>
      </c>
    </row>
    <row r="21" spans="1:16" ht="20.25" customHeight="1">
      <c r="A21" s="28"/>
      <c r="B21" s="29" t="s">
        <v>26</v>
      </c>
      <c r="C21" s="61">
        <v>496</v>
      </c>
      <c r="D21" s="31" t="s">
        <v>46</v>
      </c>
      <c r="E21" s="32"/>
      <c r="F21" s="32"/>
      <c r="G21" s="32"/>
      <c r="H21" s="32"/>
      <c r="I21" s="33"/>
      <c r="J21" s="40">
        <v>200</v>
      </c>
      <c r="K21" s="35">
        <f>[1]обед3!O71</f>
        <v>6.46</v>
      </c>
      <c r="L21" s="90">
        <f>[1]мс3!L20</f>
        <v>78</v>
      </c>
      <c r="M21" s="90">
        <v>0.67</v>
      </c>
      <c r="N21" s="90">
        <v>0.27</v>
      </c>
      <c r="O21" s="90">
        <v>18.3</v>
      </c>
    </row>
    <row r="22" spans="1:16" ht="20.25" customHeight="1">
      <c r="A22" s="28"/>
      <c r="B22" s="29" t="s">
        <v>27</v>
      </c>
      <c r="C22" s="61">
        <v>573</v>
      </c>
      <c r="D22" s="31" t="s">
        <v>36</v>
      </c>
      <c r="E22" s="32"/>
      <c r="F22" s="32"/>
      <c r="G22" s="32"/>
      <c r="H22" s="32"/>
      <c r="I22" s="33"/>
      <c r="J22" s="40">
        <v>50</v>
      </c>
      <c r="K22" s="35">
        <f>'[1]мш2 мл.кл'!K19</f>
        <v>4.07</v>
      </c>
      <c r="L22" s="90">
        <f>[1]мс3!L21</f>
        <v>117</v>
      </c>
      <c r="M22" s="90">
        <f>[1]мс3!M21</f>
        <v>3.8</v>
      </c>
      <c r="N22" s="90">
        <f>[1]мс3!N21</f>
        <v>0.4</v>
      </c>
      <c r="O22" s="90">
        <f>[1]мс3!O21</f>
        <v>24.6</v>
      </c>
    </row>
    <row r="23" spans="1:16" ht="20.25" customHeight="1" thickBot="1">
      <c r="A23" s="28"/>
      <c r="B23" s="29" t="s">
        <v>27</v>
      </c>
      <c r="C23" s="61">
        <v>574</v>
      </c>
      <c r="D23" s="31" t="str">
        <f>[1]мс3!D22:I22</f>
        <v>хлеб ржаной</v>
      </c>
      <c r="E23" s="32"/>
      <c r="F23" s="32"/>
      <c r="G23" s="32"/>
      <c r="H23" s="32"/>
      <c r="I23" s="33"/>
      <c r="J23" s="40">
        <v>40</v>
      </c>
      <c r="K23" s="35">
        <f>'[1]мш2 мл.кл'!K20</f>
        <v>3.7</v>
      </c>
      <c r="L23" s="90">
        <f>[1]мс3!L22</f>
        <v>82.4</v>
      </c>
      <c r="M23" s="90">
        <f>[1]мс3!M22</f>
        <v>3.2</v>
      </c>
      <c r="N23" s="90">
        <f>[1]мс3!N22</f>
        <v>0.6</v>
      </c>
      <c r="O23" s="90">
        <f>[1]мс3!O22</f>
        <v>16.04</v>
      </c>
    </row>
    <row r="24" spans="1:16" ht="20.25" hidden="1" customHeight="1">
      <c r="A24" s="28"/>
      <c r="B24" s="29" t="s">
        <v>19</v>
      </c>
      <c r="C24" s="61" t="s">
        <v>47</v>
      </c>
      <c r="D24" s="31" t="str">
        <f>[1]обед8!A92</f>
        <v>овощи консервированные</v>
      </c>
      <c r="E24" s="32"/>
      <c r="F24" s="32"/>
      <c r="G24" s="32"/>
      <c r="H24" s="32"/>
      <c r="I24" s="33"/>
      <c r="J24" s="40">
        <v>70</v>
      </c>
      <c r="K24" s="35" t="e">
        <f>[1]обед8!W100</f>
        <v>#DIV/0!</v>
      </c>
      <c r="L24" s="90">
        <v>0</v>
      </c>
      <c r="M24" s="90">
        <v>0</v>
      </c>
      <c r="N24" s="90">
        <v>0</v>
      </c>
      <c r="O24" s="90">
        <v>0</v>
      </c>
    </row>
    <row r="25" spans="1:16" ht="20.25" hidden="1" customHeight="1">
      <c r="A25" s="28"/>
      <c r="B25" s="29"/>
      <c r="C25" s="61"/>
      <c r="D25" s="31"/>
      <c r="E25" s="32"/>
      <c r="F25" s="32"/>
      <c r="G25" s="32"/>
      <c r="H25" s="32"/>
      <c r="I25" s="33"/>
      <c r="J25" s="83">
        <v>0</v>
      </c>
      <c r="K25" s="35">
        <f>[1]мс3!K24</f>
        <v>0</v>
      </c>
      <c r="L25" s="34"/>
      <c r="M25" s="91"/>
      <c r="N25" s="92"/>
      <c r="O25" s="91"/>
    </row>
    <row r="26" spans="1:16" ht="20.25" hidden="1" customHeight="1">
      <c r="A26" s="28"/>
      <c r="B26" s="41"/>
      <c r="C26" s="93"/>
      <c r="D26" s="43"/>
      <c r="E26" s="44"/>
      <c r="F26" s="44"/>
      <c r="G26" s="44"/>
      <c r="H26" s="44"/>
      <c r="I26" s="45"/>
      <c r="J26" s="46">
        <v>0</v>
      </c>
      <c r="K26" s="47">
        <f>[1]мс3!K25</f>
        <v>0</v>
      </c>
      <c r="L26" s="94"/>
      <c r="M26" s="49"/>
      <c r="N26" s="50"/>
      <c r="O26" s="49"/>
    </row>
    <row r="27" spans="1:16" ht="20.25" customHeight="1" thickBot="1">
      <c r="A27" s="72"/>
      <c r="B27" s="95"/>
      <c r="C27" s="53"/>
      <c r="D27" s="54"/>
      <c r="E27" s="55"/>
      <c r="F27" s="55"/>
      <c r="G27" s="55"/>
      <c r="H27" s="55"/>
      <c r="I27" s="55"/>
      <c r="J27" s="109">
        <v>950</v>
      </c>
      <c r="K27" s="106">
        <f>SUM(K16:K23)</f>
        <v>100.9950803088803</v>
      </c>
      <c r="L27" s="106">
        <v>799.29</v>
      </c>
      <c r="M27" s="106">
        <v>33.340000000000003</v>
      </c>
      <c r="N27" s="110">
        <v>18.68</v>
      </c>
      <c r="O27" s="106">
        <v>122.47</v>
      </c>
    </row>
    <row r="28" spans="1:16" ht="18" customHeight="1">
      <c r="K28" s="75"/>
    </row>
    <row r="29" spans="1:16" ht="18" customHeight="1">
      <c r="A29" t="s">
        <v>28</v>
      </c>
      <c r="B29" s="76"/>
      <c r="C29" s="96" t="s">
        <v>29</v>
      </c>
    </row>
    <row r="30" spans="1:16">
      <c r="K30" s="75"/>
    </row>
    <row r="32" spans="1:16">
      <c r="K32" s="75">
        <f>K15+K27</f>
        <v>165.31225173745173</v>
      </c>
    </row>
  </sheetData>
  <mergeCells count="25">
    <mergeCell ref="D23:I23"/>
    <mergeCell ref="D24:I24"/>
    <mergeCell ref="D25:I25"/>
    <mergeCell ref="D26:I26"/>
    <mergeCell ref="D27:I27"/>
    <mergeCell ref="D14:I14"/>
    <mergeCell ref="D15:I15"/>
    <mergeCell ref="A16:A27"/>
    <mergeCell ref="D16:I16"/>
    <mergeCell ref="D17:I17"/>
    <mergeCell ref="D18:I18"/>
    <mergeCell ref="D19:I19"/>
    <mergeCell ref="D20:I20"/>
    <mergeCell ref="D21:I21"/>
    <mergeCell ref="D22:I22"/>
    <mergeCell ref="L4:M4"/>
    <mergeCell ref="E6:H6"/>
    <mergeCell ref="A7:K7"/>
    <mergeCell ref="D8:I8"/>
    <mergeCell ref="A9:A15"/>
    <mergeCell ref="D9:I9"/>
    <mergeCell ref="D10:I10"/>
    <mergeCell ref="D11:I11"/>
    <mergeCell ref="D12:I12"/>
    <mergeCell ref="D13:I13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276331"/>
  </sheetPr>
  <dimension ref="A2:P31"/>
  <sheetViews>
    <sheetView view="pageBreakPreview" zoomScale="60" workbookViewId="0">
      <selection activeCell="E6" sqref="E6"/>
    </sheetView>
  </sheetViews>
  <sheetFormatPr defaultRowHeight="12.75"/>
  <cols>
    <col min="1" max="1" width="18.8554687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2.570312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97" t="str">
        <f>'[1]мш3 ст.кл'!J3</f>
        <v>Начальник лагеря                       Филимонова Л.Н.</v>
      </c>
      <c r="K3" s="1"/>
      <c r="L3" s="1"/>
      <c r="M3" s="1"/>
      <c r="N3" s="1"/>
      <c r="O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49</v>
      </c>
      <c r="L4" s="4" t="s">
        <v>3</v>
      </c>
      <c r="M4" s="4"/>
      <c r="N4" s="1" t="s">
        <v>50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5" ht="20.25" customHeight="1">
      <c r="A7" s="7" t="str">
        <f>'[1]мс4 '!A7:K7</f>
        <v>Филиал  МБОУ " Поташкинская СОШ" - "Берёзовская ООШ"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>
      <c r="A8" s="111" t="s">
        <v>7</v>
      </c>
      <c r="B8" s="112" t="s">
        <v>8</v>
      </c>
      <c r="C8" s="30" t="s">
        <v>9</v>
      </c>
      <c r="D8" s="113" t="s">
        <v>10</v>
      </c>
      <c r="E8" s="114"/>
      <c r="F8" s="114"/>
      <c r="G8" s="114"/>
      <c r="H8" s="114"/>
      <c r="I8" s="115"/>
      <c r="J8" s="112" t="s">
        <v>11</v>
      </c>
      <c r="K8" s="30" t="s">
        <v>12</v>
      </c>
      <c r="L8" s="112" t="s">
        <v>13</v>
      </c>
      <c r="M8" s="116" t="s">
        <v>14</v>
      </c>
      <c r="N8" s="117" t="s">
        <v>15</v>
      </c>
      <c r="O8" s="116" t="s">
        <v>16</v>
      </c>
    </row>
    <row r="9" spans="1:15" ht="45.75" customHeight="1">
      <c r="A9" s="118" t="s">
        <v>17</v>
      </c>
      <c r="B9" s="112" t="s">
        <v>8</v>
      </c>
      <c r="C9" s="30">
        <f>'[1]мс4 '!C9</f>
        <v>226</v>
      </c>
      <c r="D9" s="31" t="s">
        <v>51</v>
      </c>
      <c r="E9" s="32"/>
      <c r="F9" s="32"/>
      <c r="G9" s="32"/>
      <c r="H9" s="32"/>
      <c r="I9" s="33"/>
      <c r="J9" s="83">
        <v>200</v>
      </c>
      <c r="K9" s="35">
        <f>'[1]мс4 '!K9</f>
        <v>21.338742857142854</v>
      </c>
      <c r="L9" s="90">
        <v>190.6</v>
      </c>
      <c r="M9" s="84">
        <v>5.2</v>
      </c>
      <c r="N9" s="85">
        <v>6.6</v>
      </c>
      <c r="O9" s="84">
        <v>27.6</v>
      </c>
    </row>
    <row r="10" spans="1:15" ht="20.25" customHeight="1">
      <c r="A10" s="119"/>
      <c r="B10" s="112" t="s">
        <v>18</v>
      </c>
      <c r="C10" s="30">
        <f>'[1]мс4 '!C10</f>
        <v>462</v>
      </c>
      <c r="D10" s="31" t="str">
        <f>'[1]мс4 '!D10</f>
        <v>какао с молоком</v>
      </c>
      <c r="E10" s="32"/>
      <c r="F10" s="32"/>
      <c r="G10" s="32"/>
      <c r="H10" s="32"/>
      <c r="I10" s="33"/>
      <c r="J10" s="83">
        <v>200</v>
      </c>
      <c r="K10" s="35">
        <f>'[1]мс4 '!K10</f>
        <v>24.259999999999998</v>
      </c>
      <c r="L10" s="36">
        <v>94</v>
      </c>
      <c r="M10" s="84">
        <v>3.3</v>
      </c>
      <c r="N10" s="85">
        <v>2.9</v>
      </c>
      <c r="O10" s="84">
        <v>13.8</v>
      </c>
    </row>
    <row r="11" spans="1:15" ht="20.25" customHeight="1">
      <c r="A11" s="119"/>
      <c r="B11" s="112" t="s">
        <v>19</v>
      </c>
      <c r="C11" s="30">
        <v>70</v>
      </c>
      <c r="D11" s="31" t="s">
        <v>43</v>
      </c>
      <c r="E11" s="32"/>
      <c r="F11" s="32"/>
      <c r="G11" s="32"/>
      <c r="H11" s="32"/>
      <c r="I11" s="33"/>
      <c r="J11" s="104" t="s">
        <v>20</v>
      </c>
      <c r="K11" s="35">
        <f>'[1]мс4 '!K11</f>
        <v>16.856428571428573</v>
      </c>
      <c r="L11" s="120">
        <v>137</v>
      </c>
      <c r="M11" s="120">
        <v>5</v>
      </c>
      <c r="N11" s="120">
        <v>6.6</v>
      </c>
      <c r="O11" s="120">
        <v>14.1</v>
      </c>
    </row>
    <row r="12" spans="1:15" ht="20.25" customHeight="1" thickBot="1">
      <c r="A12" s="119"/>
      <c r="B12" s="112" t="str">
        <f>'[1]мс4 '!B12</f>
        <v>фрукты</v>
      </c>
      <c r="C12" s="30" t="str">
        <f>'[1]мс4 '!C12</f>
        <v>82</v>
      </c>
      <c r="D12" s="31" t="str">
        <f>'[1]мс4 '!D12</f>
        <v>яблоко</v>
      </c>
      <c r="E12" s="32"/>
      <c r="F12" s="32"/>
      <c r="G12" s="32"/>
      <c r="H12" s="32"/>
      <c r="I12" s="33"/>
      <c r="J12" s="83">
        <v>140</v>
      </c>
      <c r="K12" s="35">
        <f>[1]завтрак4!G61</f>
        <v>13.5</v>
      </c>
      <c r="L12" s="120">
        <v>61.6</v>
      </c>
      <c r="M12" s="120">
        <v>0.56000000000000005</v>
      </c>
      <c r="N12" s="120">
        <v>0.56000000000000005</v>
      </c>
      <c r="O12" s="120">
        <v>13.72</v>
      </c>
    </row>
    <row r="13" spans="1:15" ht="20.25" hidden="1" customHeight="1">
      <c r="A13" s="119"/>
      <c r="B13" s="111"/>
      <c r="C13" s="30"/>
      <c r="D13" s="31"/>
      <c r="E13" s="32"/>
      <c r="F13" s="32"/>
      <c r="G13" s="32"/>
      <c r="H13" s="32"/>
      <c r="I13" s="33"/>
      <c r="J13" s="40">
        <v>0</v>
      </c>
      <c r="K13" s="35">
        <f>[1]мс3!K13</f>
        <v>0</v>
      </c>
      <c r="L13" s="36">
        <f>[1]мс3!L13</f>
        <v>0</v>
      </c>
      <c r="M13" s="36">
        <f>[1]мс3!M13</f>
        <v>0</v>
      </c>
      <c r="N13" s="36">
        <f>[1]мс3!N13</f>
        <v>0</v>
      </c>
      <c r="O13" s="36">
        <f>[1]мс3!O13</f>
        <v>0</v>
      </c>
    </row>
    <row r="14" spans="1:15" ht="20.25" hidden="1" customHeight="1">
      <c r="A14" s="119"/>
      <c r="B14" s="48"/>
      <c r="C14" s="42"/>
      <c r="D14" s="43"/>
      <c r="E14" s="44"/>
      <c r="F14" s="44"/>
      <c r="G14" s="44"/>
      <c r="H14" s="44"/>
      <c r="I14" s="45"/>
      <c r="J14" s="46">
        <v>0</v>
      </c>
      <c r="K14" s="47"/>
      <c r="L14" s="48"/>
      <c r="M14" s="49"/>
      <c r="N14" s="50"/>
      <c r="O14" s="49"/>
    </row>
    <row r="15" spans="1:15" ht="20.25" customHeight="1" thickBot="1">
      <c r="A15" s="121"/>
      <c r="B15" s="122"/>
      <c r="C15" s="53"/>
      <c r="D15" s="54"/>
      <c r="E15" s="55"/>
      <c r="F15" s="55"/>
      <c r="G15" s="55"/>
      <c r="H15" s="55"/>
      <c r="I15" s="56"/>
      <c r="J15" s="89">
        <f>J9+J10+J12+40+5</f>
        <v>585</v>
      </c>
      <c r="K15" s="58">
        <f>K9+K10+K11+K12+K13+K14</f>
        <v>75.955171428571418</v>
      </c>
      <c r="L15" s="58">
        <f>L9+L10+L11+L12+L13+L14</f>
        <v>483.20000000000005</v>
      </c>
      <c r="M15" s="58">
        <f>M9+M10+M11+M12+M13+M14</f>
        <v>14.06</v>
      </c>
      <c r="N15" s="58">
        <f>N9+N10+N11+N12+N13+N14</f>
        <v>16.66</v>
      </c>
      <c r="O15" s="59">
        <f>O9+O10+O11+O12+O13+O14</f>
        <v>69.220000000000013</v>
      </c>
    </row>
    <row r="16" spans="1:15" ht="20.25" customHeight="1">
      <c r="A16" s="118" t="s">
        <v>22</v>
      </c>
      <c r="B16" s="112" t="s">
        <v>23</v>
      </c>
      <c r="C16" s="61" t="s">
        <v>52</v>
      </c>
      <c r="D16" s="31" t="str">
        <f>'[1]мс4 '!D17</f>
        <v>Суп -пюре гороховый</v>
      </c>
      <c r="E16" s="32"/>
      <c r="F16" s="32"/>
      <c r="G16" s="32"/>
      <c r="H16" s="32"/>
      <c r="I16" s="33"/>
      <c r="J16" s="83">
        <v>200</v>
      </c>
      <c r="K16" s="123">
        <f>[1]обед4!O17</f>
        <v>5.1234514285714292</v>
      </c>
      <c r="L16" s="90">
        <v>118</v>
      </c>
      <c r="M16" s="124">
        <v>6.6</v>
      </c>
      <c r="N16" s="125">
        <v>2.2000000000000002</v>
      </c>
      <c r="O16" s="124">
        <v>18.100000000000001</v>
      </c>
    </row>
    <row r="17" spans="1:16" ht="20.25" customHeight="1">
      <c r="A17" s="119"/>
      <c r="B17" s="112" t="s">
        <v>24</v>
      </c>
      <c r="C17" s="61">
        <v>377</v>
      </c>
      <c r="D17" s="31" t="str">
        <f>'[1]мс4 '!D18</f>
        <v>Пюре картофельное</v>
      </c>
      <c r="E17" s="32"/>
      <c r="F17" s="32"/>
      <c r="G17" s="32"/>
      <c r="H17" s="32"/>
      <c r="I17" s="33"/>
      <c r="J17" s="83">
        <v>150</v>
      </c>
      <c r="K17" s="123">
        <f>[1]обед4!O34</f>
        <v>21.991628571428574</v>
      </c>
      <c r="L17" s="126">
        <v>105</v>
      </c>
      <c r="M17" s="126">
        <v>4.05</v>
      </c>
      <c r="N17" s="126">
        <v>6</v>
      </c>
      <c r="O17" s="126">
        <v>8.6999999999999993</v>
      </c>
      <c r="P17">
        <v>0</v>
      </c>
    </row>
    <row r="18" spans="1:16" ht="40.5" customHeight="1">
      <c r="A18" s="119"/>
      <c r="B18" s="112" t="s">
        <v>25</v>
      </c>
      <c r="C18" s="61">
        <v>341</v>
      </c>
      <c r="D18" s="31" t="str">
        <f>'[1]мс4 '!D19</f>
        <v>Котлета "Пермская"</v>
      </c>
      <c r="E18" s="32"/>
      <c r="F18" s="32"/>
      <c r="G18" s="32"/>
      <c r="H18" s="32"/>
      <c r="I18" s="33"/>
      <c r="J18" s="40">
        <v>90</v>
      </c>
      <c r="K18" s="123">
        <f>[1]обед4!O50</f>
        <v>32.840406666666667</v>
      </c>
      <c r="L18" s="64">
        <v>228</v>
      </c>
      <c r="M18" s="64">
        <v>14</v>
      </c>
      <c r="N18" s="64">
        <v>14</v>
      </c>
      <c r="O18" s="64">
        <v>11</v>
      </c>
    </row>
    <row r="19" spans="1:16" ht="20.25" customHeight="1">
      <c r="A19" s="119"/>
      <c r="B19" s="112" t="s">
        <v>26</v>
      </c>
      <c r="C19" s="61">
        <v>504</v>
      </c>
      <c r="D19" s="31" t="s">
        <v>53</v>
      </c>
      <c r="E19" s="32"/>
      <c r="F19" s="32"/>
      <c r="G19" s="32"/>
      <c r="H19" s="32"/>
      <c r="I19" s="33"/>
      <c r="J19" s="40">
        <v>200</v>
      </c>
      <c r="K19" s="123">
        <f>[1]обед4!O61</f>
        <v>12.375</v>
      </c>
      <c r="L19" s="64">
        <v>95</v>
      </c>
      <c r="M19" s="64">
        <v>0</v>
      </c>
      <c r="N19" s="64">
        <v>0</v>
      </c>
      <c r="O19" s="64">
        <v>24</v>
      </c>
    </row>
    <row r="20" spans="1:16" ht="20.25" customHeight="1">
      <c r="A20" s="119"/>
      <c r="B20" s="112" t="s">
        <v>27</v>
      </c>
      <c r="C20" s="61">
        <v>573</v>
      </c>
      <c r="D20" s="31" t="s">
        <v>36</v>
      </c>
      <c r="E20" s="32"/>
      <c r="F20" s="32"/>
      <c r="G20" s="32"/>
      <c r="H20" s="32"/>
      <c r="I20" s="33"/>
      <c r="J20" s="40">
        <v>50</v>
      </c>
      <c r="K20" s="123">
        <f>'[1]мш3 мл.кл'!K22</f>
        <v>4.07</v>
      </c>
      <c r="L20" s="62">
        <v>117</v>
      </c>
      <c r="M20" s="62">
        <v>3.8</v>
      </c>
      <c r="N20" s="62">
        <v>0.4</v>
      </c>
      <c r="O20" s="62">
        <v>24.6</v>
      </c>
    </row>
    <row r="21" spans="1:16" ht="20.25" customHeight="1">
      <c r="A21" s="119"/>
      <c r="B21" s="112" t="s">
        <v>27</v>
      </c>
      <c r="C21" s="61">
        <v>574</v>
      </c>
      <c r="D21" s="31" t="str">
        <f>'[1]мс4 '!D23</f>
        <v>хлеб ржаной</v>
      </c>
      <c r="E21" s="32"/>
      <c r="F21" s="32"/>
      <c r="G21" s="32"/>
      <c r="H21" s="32"/>
      <c r="I21" s="33"/>
      <c r="J21" s="40">
        <v>40</v>
      </c>
      <c r="K21" s="123">
        <f>'[1]мш3 мл.кл'!K23</f>
        <v>3.7</v>
      </c>
      <c r="L21" s="62">
        <v>82.4</v>
      </c>
      <c r="M21" s="62">
        <v>3.32</v>
      </c>
      <c r="N21" s="62">
        <v>0.6</v>
      </c>
      <c r="O21" s="62">
        <v>16.04</v>
      </c>
    </row>
    <row r="22" spans="1:16" ht="20.25" customHeight="1" thickBot="1">
      <c r="A22" s="119"/>
      <c r="B22" s="112" t="s">
        <v>19</v>
      </c>
      <c r="C22" s="61">
        <v>157</v>
      </c>
      <c r="D22" s="31" t="s">
        <v>54</v>
      </c>
      <c r="E22" s="32"/>
      <c r="F22" s="32"/>
      <c r="G22" s="32"/>
      <c r="H22" s="32"/>
      <c r="I22" s="33"/>
      <c r="J22" s="40">
        <v>60</v>
      </c>
      <c r="K22" s="123">
        <f>[1]обед4!O72</f>
        <v>8</v>
      </c>
      <c r="L22" s="90">
        <v>38.4</v>
      </c>
      <c r="M22" s="62">
        <v>1.8</v>
      </c>
      <c r="N22" s="62">
        <v>2.4</v>
      </c>
      <c r="O22" s="62">
        <v>3</v>
      </c>
    </row>
    <row r="23" spans="1:16" ht="20.25" hidden="1" customHeight="1">
      <c r="A23" s="119"/>
      <c r="B23" s="112"/>
      <c r="C23" s="61"/>
      <c r="D23" s="31"/>
      <c r="E23" s="32"/>
      <c r="F23" s="32"/>
      <c r="G23" s="32"/>
      <c r="H23" s="32"/>
      <c r="I23" s="33"/>
      <c r="J23" s="83"/>
      <c r="K23" s="35"/>
      <c r="L23" s="34"/>
      <c r="M23" s="91"/>
      <c r="N23" s="92"/>
      <c r="O23" s="91"/>
    </row>
    <row r="24" spans="1:16" ht="20.25" hidden="1" customHeight="1" thickBot="1">
      <c r="A24" s="119"/>
      <c r="B24" s="48"/>
      <c r="C24" s="93"/>
      <c r="D24" s="43"/>
      <c r="E24" s="44"/>
      <c r="F24" s="44"/>
      <c r="G24" s="44"/>
      <c r="H24" s="44"/>
      <c r="I24" s="45"/>
      <c r="J24" s="46"/>
      <c r="K24" s="47"/>
      <c r="L24" s="94"/>
      <c r="M24" s="49"/>
      <c r="N24" s="50"/>
      <c r="O24" s="49"/>
    </row>
    <row r="25" spans="1:16" ht="20.25" customHeight="1" thickBot="1">
      <c r="A25" s="121"/>
      <c r="B25" s="95"/>
      <c r="C25" s="53"/>
      <c r="D25" s="54"/>
      <c r="E25" s="55"/>
      <c r="F25" s="55"/>
      <c r="G25" s="55"/>
      <c r="H25" s="55"/>
      <c r="I25" s="56"/>
      <c r="J25" s="127">
        <f>J16+J17+J18+J19++J20+J21+J22</f>
        <v>790</v>
      </c>
      <c r="K25" s="58">
        <f>K16+K17+K18+K19+K20+K21+K22</f>
        <v>88.100486666666669</v>
      </c>
      <c r="L25" s="58">
        <f>SUM(L16:L22)</f>
        <v>783.8</v>
      </c>
      <c r="M25" s="58">
        <f>SUM(M16:M22)</f>
        <v>33.57</v>
      </c>
      <c r="N25" s="58">
        <f>N16+N17+N18+N19+N20+N21+N22</f>
        <v>25.599999999999998</v>
      </c>
      <c r="O25" s="59">
        <f>O16+O17+O18+O19+O20+O21+O22</f>
        <v>105.44</v>
      </c>
    </row>
    <row r="26" spans="1:16" ht="18" customHeight="1">
      <c r="K26" s="75"/>
    </row>
    <row r="27" spans="1:16" ht="18" customHeight="1">
      <c r="A27" t="s">
        <v>28</v>
      </c>
      <c r="B27" s="76"/>
      <c r="C27" s="76" t="s">
        <v>29</v>
      </c>
    </row>
    <row r="28" spans="1:16">
      <c r="K28" s="75"/>
    </row>
    <row r="29" spans="1:16">
      <c r="K29" s="75"/>
    </row>
    <row r="31" spans="1:16">
      <c r="K31" s="75">
        <f>K15+K25</f>
        <v>164.05565809523807</v>
      </c>
    </row>
  </sheetData>
  <mergeCells count="22">
    <mergeCell ref="D24:I24"/>
    <mergeCell ref="D25:I25"/>
    <mergeCell ref="D15:I15"/>
    <mergeCell ref="A16:A25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8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2:P29"/>
  <sheetViews>
    <sheetView view="pageBreakPreview" zoomScale="60" workbookViewId="0">
      <selection activeCell="J28" sqref="J28"/>
    </sheetView>
  </sheetViews>
  <sheetFormatPr defaultRowHeight="12.75"/>
  <cols>
    <col min="1" max="1" width="15" customWidth="1"/>
    <col min="2" max="2" width="19.7109375" customWidth="1"/>
    <col min="3" max="3" width="13.7109375" customWidth="1"/>
    <col min="4" max="9" width="11.28515625" customWidth="1"/>
    <col min="10" max="10" width="11.42578125" customWidth="1"/>
    <col min="11" max="11" width="13.5703125" customWidth="1"/>
    <col min="12" max="15" width="11.4257812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1" t="str">
        <f>'[1]мш4 мл.кл'!J3</f>
        <v>Начальник лагеря                       Филимонова Л.Н.</v>
      </c>
      <c r="K3" s="1"/>
      <c r="L3" s="1"/>
      <c r="M3" s="1"/>
      <c r="N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55</v>
      </c>
      <c r="L4" s="4" t="s">
        <v>3</v>
      </c>
      <c r="M4" s="4"/>
      <c r="N4" s="1" t="s">
        <v>56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62</v>
      </c>
      <c r="F6" s="3"/>
      <c r="H6" s="3"/>
      <c r="I6" s="3"/>
      <c r="J6" s="3"/>
    </row>
    <row r="7" spans="1:15" ht="20.25" customHeight="1" thickBot="1">
      <c r="A7" s="7" t="str">
        <f>'[1]мс5 '!A7:K7</f>
        <v xml:space="preserve"> Филиала МБОУ "Поташкинская СОШ" -" Березовская ООШ"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78" t="s">
        <v>7</v>
      </c>
      <c r="B8" s="15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79" t="s">
        <v>17</v>
      </c>
      <c r="B9" s="20" t="s">
        <v>8</v>
      </c>
      <c r="C9" s="21">
        <v>232</v>
      </c>
      <c r="D9" s="22" t="str">
        <f>'[1]мс5 '!D9:I9</f>
        <v>каша пшеничная молочная с маслом сливочным</v>
      </c>
      <c r="E9" s="23"/>
      <c r="F9" s="23"/>
      <c r="G9" s="23"/>
      <c r="H9" s="23"/>
      <c r="I9" s="24"/>
      <c r="J9" s="80">
        <v>200</v>
      </c>
      <c r="K9" s="26">
        <f>'[1]мс5 '!K9</f>
        <v>17.574742857142859</v>
      </c>
      <c r="L9" s="27">
        <v>181</v>
      </c>
      <c r="M9" s="27">
        <v>5.4</v>
      </c>
      <c r="N9" s="27">
        <v>6.2</v>
      </c>
      <c r="O9" s="27">
        <v>25.8</v>
      </c>
    </row>
    <row r="10" spans="1:15" ht="20.25" customHeight="1">
      <c r="A10" s="28"/>
      <c r="B10" s="29" t="s">
        <v>18</v>
      </c>
      <c r="C10" s="30">
        <v>460</v>
      </c>
      <c r="D10" s="31" t="str">
        <f>'[1]мс5 '!D10:I10</f>
        <v>чай с сахаром</v>
      </c>
      <c r="E10" s="32"/>
      <c r="F10" s="32"/>
      <c r="G10" s="32"/>
      <c r="H10" s="32"/>
      <c r="I10" s="33"/>
      <c r="J10" s="83">
        <v>200</v>
      </c>
      <c r="K10" s="35">
        <f>'[1]мс5 '!K10</f>
        <v>1.5599999999999998</v>
      </c>
      <c r="L10" s="36">
        <v>38</v>
      </c>
      <c r="M10" s="36">
        <v>0.2</v>
      </c>
      <c r="N10" s="36">
        <v>0.1</v>
      </c>
      <c r="O10" s="36">
        <v>9</v>
      </c>
    </row>
    <row r="11" spans="1:15" ht="20.25" customHeight="1">
      <c r="A11" s="28"/>
      <c r="B11" s="29" t="str">
        <f>'[1]мш1 мл.кл'!B11</f>
        <v>закуска</v>
      </c>
      <c r="C11" s="86" t="s">
        <v>33</v>
      </c>
      <c r="D11" s="31" t="s">
        <v>43</v>
      </c>
      <c r="E11" s="32"/>
      <c r="F11" s="32"/>
      <c r="G11" s="32"/>
      <c r="H11" s="32"/>
      <c r="I11" s="33"/>
      <c r="J11" s="104" t="s">
        <v>20</v>
      </c>
      <c r="K11" s="35">
        <f>[1]завтрак5!G50</f>
        <v>16.856428571428573</v>
      </c>
      <c r="L11" s="36">
        <v>137</v>
      </c>
      <c r="M11" s="36">
        <v>5</v>
      </c>
      <c r="N11" s="36">
        <v>6.6</v>
      </c>
      <c r="O11" s="36">
        <v>14.1</v>
      </c>
    </row>
    <row r="12" spans="1:15" ht="20.25" hidden="1" customHeight="1">
      <c r="A12" s="28"/>
      <c r="B12" s="29" t="s">
        <v>27</v>
      </c>
      <c r="C12" s="86">
        <f>'[1]мс5 '!C13</f>
        <v>0</v>
      </c>
      <c r="D12" s="31"/>
      <c r="E12" s="32"/>
      <c r="F12" s="32"/>
      <c r="G12" s="32"/>
      <c r="H12" s="32"/>
      <c r="I12" s="33"/>
      <c r="J12" s="83">
        <v>25</v>
      </c>
      <c r="K12" s="35">
        <v>0</v>
      </c>
      <c r="L12" s="36">
        <v>54.306249999999999</v>
      </c>
      <c r="M12" s="36">
        <v>2.0749999999999997</v>
      </c>
      <c r="N12" s="36">
        <v>3.7499999999999999E-2</v>
      </c>
      <c r="O12" s="36">
        <v>10.4375</v>
      </c>
    </row>
    <row r="13" spans="1:15" ht="20.25" hidden="1" customHeight="1">
      <c r="A13" s="28"/>
      <c r="B13" s="29" t="s">
        <v>27</v>
      </c>
      <c r="C13" s="86">
        <f>'[1]мс5 '!C14</f>
        <v>0</v>
      </c>
      <c r="D13" s="31"/>
      <c r="E13" s="32"/>
      <c r="F13" s="32"/>
      <c r="G13" s="32"/>
      <c r="H13" s="32"/>
      <c r="I13" s="33"/>
      <c r="J13" s="40">
        <v>0</v>
      </c>
      <c r="K13" s="35" t="e">
        <f>#REF!</f>
        <v>#REF!</v>
      </c>
      <c r="L13" s="36" t="e">
        <f>#REF!</f>
        <v>#REF!</v>
      </c>
      <c r="M13" s="36" t="e">
        <f>#REF!</f>
        <v>#REF!</v>
      </c>
      <c r="N13" s="36" t="e">
        <f>#REF!</f>
        <v>#REF!</v>
      </c>
      <c r="O13" s="36" t="e">
        <f>#REF!</f>
        <v>#REF!</v>
      </c>
    </row>
    <row r="14" spans="1:15" ht="20.25" customHeight="1" thickBot="1">
      <c r="A14" s="28"/>
      <c r="B14" s="41" t="s">
        <v>21</v>
      </c>
      <c r="C14" s="42">
        <v>82</v>
      </c>
      <c r="D14" s="43" t="s">
        <v>30</v>
      </c>
      <c r="E14" s="44"/>
      <c r="F14" s="44"/>
      <c r="G14" s="44"/>
      <c r="H14" s="44"/>
      <c r="I14" s="45"/>
      <c r="J14" s="46">
        <v>140</v>
      </c>
      <c r="K14" s="47">
        <f>[1]завтрак5!G61</f>
        <v>13.5</v>
      </c>
      <c r="L14" s="128">
        <v>61.6</v>
      </c>
      <c r="M14" s="128">
        <v>0.56000000000000005</v>
      </c>
      <c r="N14" s="128">
        <v>0.56000000000000005</v>
      </c>
      <c r="O14" s="128">
        <v>13.72</v>
      </c>
    </row>
    <row r="15" spans="1:15" ht="20.25" customHeight="1" thickBot="1">
      <c r="A15" s="51"/>
      <c r="B15" s="52"/>
      <c r="C15" s="129"/>
      <c r="D15" s="54"/>
      <c r="E15" s="55"/>
      <c r="F15" s="55"/>
      <c r="G15" s="55"/>
      <c r="H15" s="55"/>
      <c r="I15" s="56"/>
      <c r="J15" s="89">
        <f>J9+J10+40+J14+5</f>
        <v>585</v>
      </c>
      <c r="K15" s="58">
        <f>K9+K10+K11+K14</f>
        <v>49.491171428571434</v>
      </c>
      <c r="L15" s="58">
        <f>L9+L10+L11+L14</f>
        <v>417.6</v>
      </c>
      <c r="M15" s="58">
        <f>M9+M10+M11+M14</f>
        <v>11.160000000000002</v>
      </c>
      <c r="N15" s="58">
        <f>N9+N10+N11+N14</f>
        <v>13.459999999999999</v>
      </c>
      <c r="O15" s="59">
        <f>O9+O10+O11+O14</f>
        <v>62.62</v>
      </c>
    </row>
    <row r="16" spans="1:15" ht="20.25" customHeight="1">
      <c r="A16" s="19" t="s">
        <v>22</v>
      </c>
      <c r="B16" s="20" t="s">
        <v>23</v>
      </c>
      <c r="C16" s="60">
        <v>115</v>
      </c>
      <c r="D16" s="22" t="str">
        <f>'[1]мс5 '!D16:I16</f>
        <v>суп картофельный с крупой</v>
      </c>
      <c r="E16" s="23"/>
      <c r="F16" s="23"/>
      <c r="G16" s="23"/>
      <c r="H16" s="23"/>
      <c r="I16" s="24"/>
      <c r="J16" s="25">
        <v>200</v>
      </c>
      <c r="K16" s="26">
        <f>[1]обед5!O17</f>
        <v>7.3003999999999989</v>
      </c>
      <c r="L16" s="27">
        <v>69.8</v>
      </c>
      <c r="M16" s="27">
        <v>1.78</v>
      </c>
      <c r="N16" s="27">
        <v>2.16</v>
      </c>
      <c r="O16" s="27">
        <v>10.72</v>
      </c>
    </row>
    <row r="17" spans="1:16" ht="20.25" customHeight="1">
      <c r="A17" s="28"/>
      <c r="B17" s="29" t="s">
        <v>24</v>
      </c>
      <c r="C17" s="61">
        <v>256</v>
      </c>
      <c r="D17" s="31" t="str">
        <f>'[1]мс5 '!D17:I17</f>
        <v>макаронные изделия отварные</v>
      </c>
      <c r="E17" s="32"/>
      <c r="F17" s="32"/>
      <c r="G17" s="32"/>
      <c r="H17" s="32"/>
      <c r="I17" s="33"/>
      <c r="J17" s="34">
        <v>150</v>
      </c>
      <c r="K17" s="35">
        <f>[1]обед5!O34</f>
        <v>10.026214285714284</v>
      </c>
      <c r="L17" s="90">
        <v>184.5</v>
      </c>
      <c r="M17" s="90">
        <v>5.55</v>
      </c>
      <c r="N17" s="90">
        <v>4.95</v>
      </c>
      <c r="O17" s="90">
        <v>29.55</v>
      </c>
      <c r="P17">
        <v>0</v>
      </c>
    </row>
    <row r="18" spans="1:16" ht="40.5" customHeight="1">
      <c r="A18" s="28"/>
      <c r="B18" s="29" t="s">
        <v>25</v>
      </c>
      <c r="C18" s="61">
        <v>347</v>
      </c>
      <c r="D18" s="31" t="s">
        <v>57</v>
      </c>
      <c r="E18" s="32"/>
      <c r="F18" s="32"/>
      <c r="G18" s="32"/>
      <c r="H18" s="32"/>
      <c r="I18" s="33"/>
      <c r="J18" s="38" t="s">
        <v>58</v>
      </c>
      <c r="K18" s="35">
        <f>[1]обед5!O52+[1]обед5!O86</f>
        <v>38.367383166023174</v>
      </c>
      <c r="L18" s="90">
        <v>192</v>
      </c>
      <c r="M18" s="90">
        <v>14</v>
      </c>
      <c r="N18" s="90">
        <v>10</v>
      </c>
      <c r="O18" s="90">
        <v>12</v>
      </c>
    </row>
    <row r="19" spans="1:16" ht="20.25" customHeight="1">
      <c r="A19" s="28"/>
      <c r="B19" s="29" t="s">
        <v>26</v>
      </c>
      <c r="C19" s="86" t="s">
        <v>59</v>
      </c>
      <c r="D19" s="31" t="s">
        <v>60</v>
      </c>
      <c r="E19" s="32"/>
      <c r="F19" s="32"/>
      <c r="G19" s="32"/>
      <c r="H19" s="32"/>
      <c r="I19" s="33"/>
      <c r="J19" s="63">
        <v>200</v>
      </c>
      <c r="K19" s="35">
        <f>[1]обед5!O63</f>
        <v>8.8600000000000012</v>
      </c>
      <c r="L19" s="90">
        <v>72</v>
      </c>
      <c r="M19" s="90">
        <v>0.3</v>
      </c>
      <c r="N19" s="90">
        <v>0.01</v>
      </c>
      <c r="O19" s="90">
        <v>17.5</v>
      </c>
    </row>
    <row r="20" spans="1:16" ht="20.25" customHeight="1">
      <c r="A20" s="28"/>
      <c r="B20" s="29" t="s">
        <v>27</v>
      </c>
      <c r="C20" s="61">
        <v>573</v>
      </c>
      <c r="D20" s="31" t="s">
        <v>36</v>
      </c>
      <c r="E20" s="32"/>
      <c r="F20" s="32"/>
      <c r="G20" s="32"/>
      <c r="H20" s="32"/>
      <c r="I20" s="33"/>
      <c r="J20" s="63">
        <v>50</v>
      </c>
      <c r="K20" s="35">
        <f>'[1]мш4 мл.кл'!K20</f>
        <v>4.07</v>
      </c>
      <c r="L20" s="62">
        <v>117</v>
      </c>
      <c r="M20" s="62">
        <v>3.8</v>
      </c>
      <c r="N20" s="62">
        <v>0.4</v>
      </c>
      <c r="O20" s="62">
        <v>24.6</v>
      </c>
    </row>
    <row r="21" spans="1:16" ht="20.25" customHeight="1">
      <c r="A21" s="28"/>
      <c r="B21" s="29" t="s">
        <v>27</v>
      </c>
      <c r="C21" s="61">
        <v>574</v>
      </c>
      <c r="D21" s="31" t="s">
        <v>61</v>
      </c>
      <c r="E21" s="32"/>
      <c r="F21" s="32"/>
      <c r="G21" s="32"/>
      <c r="H21" s="32"/>
      <c r="I21" s="33"/>
      <c r="J21" s="63">
        <v>40</v>
      </c>
      <c r="K21" s="35">
        <f>'[1]мш4 мл.кл'!K21</f>
        <v>3.7</v>
      </c>
      <c r="L21" s="62">
        <v>82.4</v>
      </c>
      <c r="M21" s="62">
        <v>3.32</v>
      </c>
      <c r="N21" s="62">
        <v>0.6</v>
      </c>
      <c r="O21" s="62">
        <v>16.04</v>
      </c>
    </row>
    <row r="22" spans="1:16" ht="20.25" customHeight="1" thickBot="1">
      <c r="A22" s="28"/>
      <c r="B22" s="41" t="s">
        <v>19</v>
      </c>
      <c r="C22" s="93">
        <v>148</v>
      </c>
      <c r="D22" s="43" t="str">
        <f>'27.05'!D21:I21</f>
        <v>Овощи свежие (томаты)</v>
      </c>
      <c r="E22" s="44"/>
      <c r="F22" s="44"/>
      <c r="G22" s="44"/>
      <c r="H22" s="44"/>
      <c r="I22" s="45"/>
      <c r="J22" s="94">
        <v>60</v>
      </c>
      <c r="K22" s="47">
        <f>[1]обед5!O74</f>
        <v>12.666666666666666</v>
      </c>
      <c r="L22" s="94">
        <v>6.6</v>
      </c>
      <c r="M22" s="49">
        <v>0.42</v>
      </c>
      <c r="N22" s="50">
        <v>0.06</v>
      </c>
      <c r="O22" s="49">
        <v>1.1399999999999999</v>
      </c>
    </row>
    <row r="23" spans="1:16" ht="20.25" customHeight="1" thickBot="1">
      <c r="A23" s="72"/>
      <c r="B23" s="73"/>
      <c r="C23" s="130"/>
      <c r="D23" s="54"/>
      <c r="E23" s="55"/>
      <c r="F23" s="55"/>
      <c r="G23" s="55"/>
      <c r="H23" s="55"/>
      <c r="I23" s="56"/>
      <c r="J23" s="89">
        <f t="shared" ref="J23:O23" si="0">SUM(J16:J22)</f>
        <v>700</v>
      </c>
      <c r="K23" s="58">
        <f t="shared" si="0"/>
        <v>84.99066411840414</v>
      </c>
      <c r="L23" s="58">
        <f t="shared" si="0"/>
        <v>724.3</v>
      </c>
      <c r="M23" s="58">
        <f t="shared" si="0"/>
        <v>29.17</v>
      </c>
      <c r="N23" s="58">
        <f t="shared" si="0"/>
        <v>18.18</v>
      </c>
      <c r="O23" s="59">
        <f t="shared" si="0"/>
        <v>111.55</v>
      </c>
    </row>
    <row r="24" spans="1:16" ht="18" customHeight="1">
      <c r="C24" s="131"/>
      <c r="K24" s="75"/>
    </row>
    <row r="25" spans="1:16" ht="18" customHeight="1">
      <c r="A25" t="s">
        <v>28</v>
      </c>
      <c r="B25" s="76"/>
    </row>
    <row r="26" spans="1:16">
      <c r="C26" s="76" t="s">
        <v>29</v>
      </c>
      <c r="K26" s="75"/>
    </row>
    <row r="29" spans="1:16">
      <c r="K29" s="75">
        <f>K15+K23</f>
        <v>134.48183554697556</v>
      </c>
    </row>
  </sheetData>
  <mergeCells count="20">
    <mergeCell ref="D15:I15"/>
    <mergeCell ref="A16:A23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8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O28"/>
  <sheetViews>
    <sheetView view="pageBreakPreview" zoomScale="60" workbookViewId="0">
      <selection activeCell="D24" sqref="D24:I24"/>
    </sheetView>
  </sheetViews>
  <sheetFormatPr defaultRowHeight="12.75"/>
  <cols>
    <col min="1" max="1" width="13.8554687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3.14062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J3" s="1" t="str">
        <f>'[1]мш5 ст.кл'!J3</f>
        <v>Начальник лагеря                       Филимонова Л.Н.</v>
      </c>
      <c r="K3" s="1"/>
      <c r="L3" s="1"/>
      <c r="M3" s="1"/>
      <c r="N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64</v>
      </c>
      <c r="L4" s="4" t="s">
        <v>65</v>
      </c>
      <c r="M4" s="4"/>
      <c r="N4" s="1" t="s">
        <v>50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98" t="s">
        <v>63</v>
      </c>
      <c r="F6" s="98"/>
      <c r="G6" s="98"/>
      <c r="H6" s="98"/>
      <c r="I6" s="3"/>
      <c r="J6" s="3"/>
    </row>
    <row r="7" spans="1:15" ht="20.25" customHeight="1" thickBot="1">
      <c r="A7" s="7" t="s">
        <v>66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132" t="s">
        <v>7</v>
      </c>
      <c r="B8" s="133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21" customHeight="1">
      <c r="A9" s="28" t="s">
        <v>17</v>
      </c>
      <c r="B9" s="20" t="s">
        <v>8</v>
      </c>
      <c r="C9" s="21">
        <v>141</v>
      </c>
      <c r="D9" s="22" t="str">
        <f>[1]мс6!D9</f>
        <v>суп молочный с лапшой</v>
      </c>
      <c r="E9" s="23"/>
      <c r="F9" s="23"/>
      <c r="G9" s="23"/>
      <c r="H9" s="23"/>
      <c r="I9" s="24"/>
      <c r="J9" s="25">
        <v>200</v>
      </c>
      <c r="K9" s="26">
        <f>[1]завтрак6!G17</f>
        <v>14.303071428571428</v>
      </c>
      <c r="L9" s="27">
        <f>[1]мс6!L9</f>
        <v>143.80000000000001</v>
      </c>
      <c r="M9" s="27">
        <f>[1]мс6!M9</f>
        <v>5.72</v>
      </c>
      <c r="N9" s="27">
        <f>[1]мс6!N9</f>
        <v>50.6</v>
      </c>
      <c r="O9" s="27">
        <f>[1]мс6!O9</f>
        <v>18.899999999999999</v>
      </c>
    </row>
    <row r="10" spans="1:15" ht="20.25" customHeight="1">
      <c r="A10" s="28"/>
      <c r="B10" s="29" t="s">
        <v>18</v>
      </c>
      <c r="C10" s="30">
        <v>464</v>
      </c>
      <c r="D10" s="31" t="str">
        <f>[1]мс6!D10</f>
        <v>кофейный напиток с молоком</v>
      </c>
      <c r="E10" s="32"/>
      <c r="F10" s="32"/>
      <c r="G10" s="32"/>
      <c r="H10" s="32"/>
      <c r="I10" s="33"/>
      <c r="J10" s="34">
        <v>200</v>
      </c>
      <c r="K10" s="35">
        <f>[1]завтрак6!G34</f>
        <v>16.012</v>
      </c>
      <c r="L10" s="90">
        <f>[1]мс6!L10</f>
        <v>63</v>
      </c>
      <c r="M10" s="90">
        <f>[1]мс6!M10</f>
        <v>1.4</v>
      </c>
      <c r="N10" s="90">
        <f>[1]мс6!N10</f>
        <v>1.2</v>
      </c>
      <c r="O10" s="90">
        <f>[1]мс6!O10</f>
        <v>11.4</v>
      </c>
    </row>
    <row r="11" spans="1:15" ht="20.25" customHeight="1">
      <c r="A11" s="28"/>
      <c r="B11" s="29" t="s">
        <v>27</v>
      </c>
      <c r="C11" s="86" t="s">
        <v>33</v>
      </c>
      <c r="D11" s="31" t="s">
        <v>43</v>
      </c>
      <c r="E11" s="32"/>
      <c r="F11" s="32"/>
      <c r="G11" s="32"/>
      <c r="H11" s="32"/>
      <c r="I11" s="33"/>
      <c r="J11" s="38" t="s">
        <v>20</v>
      </c>
      <c r="K11" s="35">
        <f>[1]завтрак6!G50</f>
        <v>16.856428571428573</v>
      </c>
      <c r="L11" s="90">
        <v>137</v>
      </c>
      <c r="M11" s="90">
        <v>5</v>
      </c>
      <c r="N11" s="90">
        <v>6.6</v>
      </c>
      <c r="O11" s="90">
        <v>14.1</v>
      </c>
    </row>
    <row r="12" spans="1:15" ht="20.25" customHeight="1">
      <c r="A12" s="28"/>
      <c r="B12" s="29" t="s">
        <v>35</v>
      </c>
      <c r="C12" s="86">
        <v>82</v>
      </c>
      <c r="D12" s="31" t="s">
        <v>30</v>
      </c>
      <c r="E12" s="32"/>
      <c r="F12" s="32"/>
      <c r="G12" s="32"/>
      <c r="H12" s="32"/>
      <c r="I12" s="33"/>
      <c r="J12" s="34">
        <v>140</v>
      </c>
      <c r="K12" s="35">
        <f>[1]завтрак6!G61</f>
        <v>28.333333333333332</v>
      </c>
      <c r="L12" s="70">
        <v>61.6</v>
      </c>
      <c r="M12" s="70">
        <v>0.56000000000000005</v>
      </c>
      <c r="N12" s="70">
        <v>0.56000000000000005</v>
      </c>
      <c r="O12" s="70">
        <v>13.72</v>
      </c>
    </row>
    <row r="13" spans="1:15" ht="20.25" hidden="1" customHeight="1">
      <c r="A13" s="28"/>
      <c r="B13" s="39"/>
      <c r="C13" s="30"/>
      <c r="D13" s="31"/>
      <c r="E13" s="32"/>
      <c r="F13" s="32"/>
      <c r="G13" s="32"/>
      <c r="H13" s="32"/>
      <c r="I13" s="33"/>
      <c r="J13" s="40">
        <v>0</v>
      </c>
      <c r="K13" s="35">
        <f>[1]мс6!K13</f>
        <v>0</v>
      </c>
      <c r="L13" s="36">
        <f>[1]мс6!L13</f>
        <v>0</v>
      </c>
      <c r="M13" s="36">
        <f>[1]мс6!M13</f>
        <v>0</v>
      </c>
      <c r="N13" s="36">
        <f>[1]мс6!N13</f>
        <v>0</v>
      </c>
      <c r="O13" s="36">
        <f>[1]мс6!O13</f>
        <v>0</v>
      </c>
    </row>
    <row r="14" spans="1:15" ht="20.25" customHeight="1" thickBot="1">
      <c r="A14" s="28"/>
      <c r="B14" s="41"/>
      <c r="C14" s="42"/>
      <c r="D14" s="43"/>
      <c r="E14" s="44"/>
      <c r="F14" s="44"/>
      <c r="G14" s="44"/>
      <c r="H14" s="44"/>
      <c r="I14" s="45"/>
      <c r="J14" s="46"/>
      <c r="K14" s="47"/>
      <c r="L14" s="48"/>
      <c r="M14" s="49"/>
      <c r="N14" s="50"/>
      <c r="O14" s="49"/>
    </row>
    <row r="15" spans="1:15" ht="20.25" customHeight="1" thickBot="1">
      <c r="A15" s="51"/>
      <c r="B15" s="122"/>
      <c r="C15" s="53"/>
      <c r="D15" s="54"/>
      <c r="E15" s="55"/>
      <c r="F15" s="55"/>
      <c r="G15" s="55"/>
      <c r="H15" s="55"/>
      <c r="I15" s="56"/>
      <c r="J15" s="89">
        <f>J10+J12+40+J9+5</f>
        <v>585</v>
      </c>
      <c r="K15" s="58">
        <f>K9+K10+K11+K12+K13+K14</f>
        <v>75.504833333333337</v>
      </c>
      <c r="L15" s="58">
        <f>+L9+L10+L11+L12</f>
        <v>405.40000000000003</v>
      </c>
      <c r="M15" s="58">
        <f>M9+M10+M11+M12+M13+M14</f>
        <v>12.68</v>
      </c>
      <c r="N15" s="58">
        <f>N9+N10+N11+N12+N13+N14</f>
        <v>58.960000000000008</v>
      </c>
      <c r="O15" s="59">
        <f>O9+O10+O11+O12+O13+O14</f>
        <v>58.12</v>
      </c>
    </row>
    <row r="16" spans="1:15" ht="20.25" customHeight="1">
      <c r="A16" s="19" t="s">
        <v>22</v>
      </c>
      <c r="B16" s="20" t="s">
        <v>23</v>
      </c>
      <c r="C16" s="60">
        <f>[1]мс6!C16</f>
        <v>113</v>
      </c>
      <c r="D16" s="22" t="str">
        <f>[1]мс6!D16:I16</f>
        <v>суп картофельный с бобовыми</v>
      </c>
      <c r="E16" s="23"/>
      <c r="F16" s="23"/>
      <c r="G16" s="23"/>
      <c r="H16" s="23"/>
      <c r="I16" s="24"/>
      <c r="J16" s="80">
        <v>200</v>
      </c>
      <c r="K16" s="26">
        <f>[1]обед6!O17</f>
        <v>8.0603999999999996</v>
      </c>
      <c r="L16" s="27">
        <v>57</v>
      </c>
      <c r="M16" s="27">
        <v>2</v>
      </c>
      <c r="N16" s="27">
        <v>3</v>
      </c>
      <c r="O16" s="27">
        <v>6</v>
      </c>
    </row>
    <row r="17" spans="1:15" ht="27.75" customHeight="1">
      <c r="A17" s="28"/>
      <c r="B17" s="29" t="s">
        <v>25</v>
      </c>
      <c r="C17" s="21">
        <f>[1]мс6!C17</f>
        <v>334</v>
      </c>
      <c r="D17" s="134" t="str">
        <f>[1]мс6!D17</f>
        <v>Запеканка картофельная  с мясом</v>
      </c>
      <c r="E17" s="135"/>
      <c r="F17" s="135"/>
      <c r="G17" s="135"/>
      <c r="H17" s="135"/>
      <c r="I17" s="136"/>
      <c r="J17" s="137">
        <v>150</v>
      </c>
      <c r="K17" s="138">
        <f>[1]обед6!O33</f>
        <v>48.853452380952383</v>
      </c>
      <c r="L17" s="36">
        <v>225</v>
      </c>
      <c r="M17" s="36">
        <v>17.5</v>
      </c>
      <c r="N17" s="36">
        <v>11.67</v>
      </c>
      <c r="O17" s="36">
        <v>12.5</v>
      </c>
    </row>
    <row r="18" spans="1:15" ht="20.25" customHeight="1">
      <c r="A18" s="28"/>
      <c r="B18" s="29" t="s">
        <v>26</v>
      </c>
      <c r="C18" s="60">
        <f>[1]мс6!C18</f>
        <v>495</v>
      </c>
      <c r="D18" s="31" t="s">
        <v>67</v>
      </c>
      <c r="E18" s="32"/>
      <c r="F18" s="32"/>
      <c r="G18" s="32"/>
      <c r="H18" s="32"/>
      <c r="I18" s="33"/>
      <c r="J18" s="40">
        <v>200</v>
      </c>
      <c r="K18" s="35">
        <f>[1]обед6!O44</f>
        <v>3.86</v>
      </c>
      <c r="L18" s="90">
        <f>[1]мс6!L18</f>
        <v>84</v>
      </c>
      <c r="M18" s="90">
        <f>[1]мс6!M18</f>
        <v>0.6</v>
      </c>
      <c r="N18" s="90">
        <f>[1]мс6!N18</f>
        <v>0.1</v>
      </c>
      <c r="O18" s="90">
        <f>[1]мс6!O18</f>
        <v>20.100000000000001</v>
      </c>
    </row>
    <row r="19" spans="1:15" ht="20.25" customHeight="1">
      <c r="A19" s="28"/>
      <c r="B19" s="29" t="s">
        <v>27</v>
      </c>
      <c r="C19" s="60" t="str">
        <f>[1]мс6!C19</f>
        <v>573</v>
      </c>
      <c r="D19" s="31" t="s">
        <v>36</v>
      </c>
      <c r="E19" s="32"/>
      <c r="F19" s="32"/>
      <c r="G19" s="32"/>
      <c r="H19" s="32"/>
      <c r="I19" s="33"/>
      <c r="J19" s="40">
        <v>50</v>
      </c>
      <c r="K19" s="35">
        <f>'[1]мш5 мл.кл'!K20</f>
        <v>4.07</v>
      </c>
      <c r="L19" s="90">
        <f>[1]мс6!L19</f>
        <v>117</v>
      </c>
      <c r="M19" s="90">
        <f>[1]мс6!M19</f>
        <v>3.8</v>
      </c>
      <c r="N19" s="90">
        <f>[1]мс6!N19</f>
        <v>0.4</v>
      </c>
      <c r="O19" s="90">
        <f>[1]мс6!O19</f>
        <v>24.6</v>
      </c>
    </row>
    <row r="20" spans="1:15" ht="20.25" customHeight="1">
      <c r="A20" s="28"/>
      <c r="B20" s="29" t="s">
        <v>27</v>
      </c>
      <c r="C20" s="60" t="str">
        <f>[1]мс6!C20</f>
        <v>574</v>
      </c>
      <c r="D20" s="31" t="str">
        <f>[1]мс6!D20:I20</f>
        <v>хлеб ржаной</v>
      </c>
      <c r="E20" s="32"/>
      <c r="F20" s="32"/>
      <c r="G20" s="32"/>
      <c r="H20" s="32"/>
      <c r="I20" s="33"/>
      <c r="J20" s="40">
        <v>40</v>
      </c>
      <c r="K20" s="35">
        <f>'[1]мш5 мл.кл'!K21</f>
        <v>3.7</v>
      </c>
      <c r="L20" s="90">
        <f>[1]мс6!L20</f>
        <v>82.4</v>
      </c>
      <c r="M20" s="90">
        <f>[1]мс6!M20</f>
        <v>3.2</v>
      </c>
      <c r="N20" s="90">
        <f>[1]мс6!N20</f>
        <v>0.6</v>
      </c>
      <c r="O20" s="90">
        <f>[1]мс6!O20</f>
        <v>16.04</v>
      </c>
    </row>
    <row r="21" spans="1:15" ht="20.25" customHeight="1" thickBot="1">
      <c r="A21" s="28"/>
      <c r="B21" s="29" t="s">
        <v>19</v>
      </c>
      <c r="C21" s="139" t="s">
        <v>68</v>
      </c>
      <c r="D21" s="31" t="str">
        <f>'26.05'!D22:I22</f>
        <v>овощи свежие (огурцы)</v>
      </c>
      <c r="E21" s="32"/>
      <c r="F21" s="32"/>
      <c r="G21" s="32"/>
      <c r="H21" s="32"/>
      <c r="I21" s="33"/>
      <c r="J21" s="40">
        <v>60</v>
      </c>
      <c r="K21" s="35">
        <f>[1]обед6!O55</f>
        <v>8</v>
      </c>
      <c r="L21" s="90">
        <v>6.6</v>
      </c>
      <c r="M21" s="90">
        <v>0.42</v>
      </c>
      <c r="N21" s="90">
        <v>0.42</v>
      </c>
      <c r="O21" s="90">
        <v>1.1399999999999999</v>
      </c>
    </row>
    <row r="22" spans="1:15" ht="20.25" hidden="1" customHeight="1">
      <c r="A22" s="28"/>
      <c r="B22" s="29"/>
      <c r="C22" s="61"/>
      <c r="D22" s="31"/>
      <c r="E22" s="32"/>
      <c r="F22" s="32"/>
      <c r="G22" s="32"/>
      <c r="H22" s="32"/>
      <c r="I22" s="33"/>
      <c r="J22" s="83"/>
      <c r="K22" s="35"/>
      <c r="L22" s="34"/>
      <c r="M22" s="91"/>
      <c r="N22" s="92"/>
      <c r="O22" s="91"/>
    </row>
    <row r="23" spans="1:15" ht="20.25" hidden="1" customHeight="1">
      <c r="A23" s="28"/>
      <c r="B23" s="41"/>
      <c r="C23" s="93"/>
      <c r="D23" s="43"/>
      <c r="E23" s="44"/>
      <c r="F23" s="44"/>
      <c r="G23" s="44"/>
      <c r="H23" s="44"/>
      <c r="I23" s="45"/>
      <c r="J23" s="46"/>
      <c r="K23" s="47"/>
      <c r="L23" s="94"/>
      <c r="M23" s="49"/>
      <c r="N23" s="50"/>
      <c r="O23" s="49"/>
    </row>
    <row r="24" spans="1:15" ht="20.25" customHeight="1" thickBot="1">
      <c r="A24" s="72"/>
      <c r="B24" s="95"/>
      <c r="C24" s="53"/>
      <c r="D24" s="54"/>
      <c r="E24" s="55"/>
      <c r="F24" s="55"/>
      <c r="G24" s="55"/>
      <c r="H24" s="55"/>
      <c r="I24" s="56"/>
      <c r="J24" s="89">
        <f t="shared" ref="J24:O24" si="0">SUM(J16:J21)</f>
        <v>700</v>
      </c>
      <c r="K24" s="58">
        <f t="shared" si="0"/>
        <v>76.543852380952387</v>
      </c>
      <c r="L24" s="58">
        <f t="shared" si="0"/>
        <v>572</v>
      </c>
      <c r="M24" s="58">
        <f t="shared" si="0"/>
        <v>27.520000000000003</v>
      </c>
      <c r="N24" s="58">
        <f t="shared" si="0"/>
        <v>16.190000000000001</v>
      </c>
      <c r="O24" s="59">
        <f t="shared" si="0"/>
        <v>80.38000000000001</v>
      </c>
    </row>
    <row r="25" spans="1:15" ht="18" customHeight="1">
      <c r="K25" s="75"/>
    </row>
    <row r="26" spans="1:15" ht="18" customHeight="1">
      <c r="A26" t="s">
        <v>28</v>
      </c>
      <c r="B26" s="76"/>
      <c r="C26" s="76" t="s">
        <v>29</v>
      </c>
    </row>
    <row r="27" spans="1:15">
      <c r="K27" s="75"/>
    </row>
    <row r="28" spans="1:15">
      <c r="K28" s="75">
        <f>K15+K24</f>
        <v>152.04868571428574</v>
      </c>
    </row>
  </sheetData>
  <mergeCells count="22">
    <mergeCell ref="D23:I23"/>
    <mergeCell ref="D24:I24"/>
    <mergeCell ref="D14:I14"/>
    <mergeCell ref="D15:I15"/>
    <mergeCell ref="A16:A24"/>
    <mergeCell ref="D16:I16"/>
    <mergeCell ref="D17:I17"/>
    <mergeCell ref="D18:I18"/>
    <mergeCell ref="D19:I19"/>
    <mergeCell ref="D20:I20"/>
    <mergeCell ref="D21:I21"/>
    <mergeCell ref="D22:I22"/>
    <mergeCell ref="L4:M4"/>
    <mergeCell ref="E6:H6"/>
    <mergeCell ref="A7:K7"/>
    <mergeCell ref="D8:I8"/>
    <mergeCell ref="A9:A15"/>
    <mergeCell ref="D9:I9"/>
    <mergeCell ref="D10:I10"/>
    <mergeCell ref="D11:I11"/>
    <mergeCell ref="D12:I12"/>
    <mergeCell ref="D13:I13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2:P30"/>
  <sheetViews>
    <sheetView view="pageBreakPreview" zoomScale="60" workbookViewId="0">
      <selection activeCell="D25" sqref="D25:I25"/>
    </sheetView>
  </sheetViews>
  <sheetFormatPr defaultRowHeight="12.75"/>
  <cols>
    <col min="1" max="1" width="16.42578125" customWidth="1"/>
    <col min="2" max="2" width="19.7109375" customWidth="1"/>
    <col min="3" max="3" width="10.5703125" customWidth="1"/>
    <col min="4" max="9" width="11.28515625" customWidth="1"/>
    <col min="10" max="10" width="13.28515625" customWidth="1"/>
    <col min="11" max="14" width="11.42578125" customWidth="1"/>
    <col min="15" max="15" width="13.28515625" customWidth="1"/>
  </cols>
  <sheetData>
    <row r="2" spans="1:16" ht="20.25" customHeight="1">
      <c r="K2" s="1" t="s">
        <v>0</v>
      </c>
      <c r="L2" s="1"/>
      <c r="M2" s="1"/>
      <c r="N2" s="1"/>
    </row>
    <row r="3" spans="1:16" ht="20.25" customHeight="1">
      <c r="J3" s="1" t="str">
        <f>'[1]мш6 (мк)'!J3</f>
        <v>Начальник лагеря                       Филимонова Л.Н.</v>
      </c>
      <c r="K3" s="1"/>
      <c r="L3" s="1"/>
      <c r="M3" s="1"/>
      <c r="N3" s="2"/>
    </row>
    <row r="4" spans="1:16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40" t="s">
        <v>69</v>
      </c>
      <c r="L4" s="4" t="s">
        <v>65</v>
      </c>
      <c r="M4" s="4"/>
      <c r="N4" s="1" t="s">
        <v>56</v>
      </c>
      <c r="O4" s="2"/>
    </row>
    <row r="5" spans="1:1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6" ht="20.25" customHeight="1">
      <c r="A6" s="3"/>
      <c r="B6" s="3"/>
      <c r="C6" s="3"/>
      <c r="E6" s="141" t="s">
        <v>63</v>
      </c>
      <c r="F6" s="141"/>
      <c r="G6" s="141"/>
      <c r="H6" s="141"/>
      <c r="I6" s="142"/>
      <c r="J6" s="142"/>
    </row>
    <row r="7" spans="1:16" ht="20.25" customHeight="1" thickBot="1">
      <c r="A7" s="143" t="s">
        <v>70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6" ht="40.5" customHeight="1" thickBot="1">
      <c r="A8" s="132" t="s">
        <v>7</v>
      </c>
      <c r="B8" s="144" t="s">
        <v>8</v>
      </c>
      <c r="C8" s="145" t="s">
        <v>9</v>
      </c>
      <c r="D8" s="146" t="s">
        <v>10</v>
      </c>
      <c r="E8" s="147"/>
      <c r="F8" s="147"/>
      <c r="G8" s="147"/>
      <c r="H8" s="147"/>
      <c r="I8" s="148"/>
      <c r="J8" s="149" t="s">
        <v>11</v>
      </c>
      <c r="K8" s="145" t="s">
        <v>12</v>
      </c>
      <c r="L8" s="149" t="s">
        <v>13</v>
      </c>
      <c r="M8" s="150" t="s">
        <v>14</v>
      </c>
      <c r="N8" s="151" t="s">
        <v>15</v>
      </c>
      <c r="O8" s="152" t="s">
        <v>16</v>
      </c>
    </row>
    <row r="9" spans="1:16" ht="41.25" customHeight="1">
      <c r="A9" s="79" t="s">
        <v>17</v>
      </c>
      <c r="B9" s="20" t="s">
        <v>8</v>
      </c>
      <c r="C9" s="21">
        <f>[1]мс7!C9</f>
        <v>95</v>
      </c>
      <c r="D9" s="22" t="str">
        <f>[1]мс7!D9</f>
        <v>каша гречневая молочная вязкая</v>
      </c>
      <c r="E9" s="23"/>
      <c r="F9" s="23"/>
      <c r="G9" s="23"/>
      <c r="H9" s="23"/>
      <c r="I9" s="24"/>
      <c r="J9" s="80">
        <f>[1]мс7!J9</f>
        <v>200</v>
      </c>
      <c r="K9" s="153">
        <f>[1]мс7!K9</f>
        <v>26.528628571428573</v>
      </c>
      <c r="L9" s="153">
        <f>[1]мс7!L9</f>
        <v>231.6</v>
      </c>
      <c r="M9" s="153">
        <f>[1]мс7!M9</f>
        <v>8.8000000000000007</v>
      </c>
      <c r="N9" s="153">
        <f>[1]мс7!N9</f>
        <v>7.6</v>
      </c>
      <c r="O9" s="153">
        <f>[1]мс7!O9</f>
        <v>32</v>
      </c>
    </row>
    <row r="10" spans="1:16" ht="20.25" customHeight="1">
      <c r="A10" s="28"/>
      <c r="B10" s="29" t="s">
        <v>18</v>
      </c>
      <c r="C10" s="30">
        <f>[1]мс7!C10</f>
        <v>459</v>
      </c>
      <c r="D10" s="31" t="str">
        <f>[1]мс7!D10</f>
        <v>чай с лимоном</v>
      </c>
      <c r="E10" s="32"/>
      <c r="F10" s="32"/>
      <c r="G10" s="32"/>
      <c r="H10" s="32"/>
      <c r="I10" s="33"/>
      <c r="J10" s="83">
        <f>[1]мс7!J10</f>
        <v>200</v>
      </c>
      <c r="K10" s="154">
        <f>[1]мс7!K10</f>
        <v>4.2300000000000004</v>
      </c>
      <c r="L10" s="154">
        <f>[1]мс7!L10</f>
        <v>37</v>
      </c>
      <c r="M10" s="154">
        <f>[1]мс7!M10</f>
        <v>0.08</v>
      </c>
      <c r="N10" s="154">
        <f>[1]мс7!N10</f>
        <v>0.01</v>
      </c>
      <c r="O10" s="154">
        <f>[1]мс7!O10</f>
        <v>9.23</v>
      </c>
    </row>
    <row r="11" spans="1:16" ht="20.25" customHeight="1">
      <c r="A11" s="28"/>
      <c r="B11" s="29" t="s">
        <v>27</v>
      </c>
      <c r="C11" s="86" t="s">
        <v>33</v>
      </c>
      <c r="D11" s="31" t="str">
        <f>[1]завтрак7!A37</f>
        <v>бутерброд с маслом  и сыром</v>
      </c>
      <c r="E11" s="32"/>
      <c r="F11" s="32"/>
      <c r="G11" s="32"/>
      <c r="H11" s="32"/>
      <c r="I11" s="33"/>
      <c r="J11" s="87" t="s">
        <v>20</v>
      </c>
      <c r="K11" s="154">
        <f>[1]мс7!K11</f>
        <v>16.171428571428571</v>
      </c>
      <c r="L11" s="154">
        <v>137</v>
      </c>
      <c r="M11" s="154">
        <v>5</v>
      </c>
      <c r="N11" s="154">
        <v>6.6</v>
      </c>
      <c r="O11" s="154">
        <v>14.1</v>
      </c>
    </row>
    <row r="12" spans="1:16" ht="20.25" customHeight="1">
      <c r="A12" s="28"/>
      <c r="B12" s="29" t="s">
        <v>35</v>
      </c>
      <c r="C12" s="30">
        <v>82</v>
      </c>
      <c r="D12" s="31" t="s">
        <v>30</v>
      </c>
      <c r="E12" s="32"/>
      <c r="F12" s="32"/>
      <c r="G12" s="32"/>
      <c r="H12" s="32"/>
      <c r="I12" s="33"/>
      <c r="J12" s="155">
        <v>140</v>
      </c>
      <c r="K12" s="154">
        <f>[1]завтрак7!G61</f>
        <v>13.5</v>
      </c>
      <c r="L12" s="154">
        <f>'[1]мш5 ст.кл'!L12</f>
        <v>61.6</v>
      </c>
      <c r="M12" s="154">
        <f>'[1]мш5 ст.кл'!M12</f>
        <v>0.56000000000000005</v>
      </c>
      <c r="N12" s="154">
        <f>'[1]мш5 ст.кл'!N12</f>
        <v>0.56000000000000005</v>
      </c>
      <c r="O12" s="154">
        <f>'[1]мш5 ст.кл'!O12</f>
        <v>13.72</v>
      </c>
    </row>
    <row r="13" spans="1:16" ht="20.25" customHeight="1" thickBot="1">
      <c r="A13" s="28"/>
      <c r="B13" s="41"/>
      <c r="C13" s="42"/>
      <c r="D13" s="156"/>
      <c r="E13" s="157"/>
      <c r="F13" s="157"/>
      <c r="G13" s="157"/>
      <c r="H13" s="157"/>
      <c r="I13" s="158"/>
      <c r="J13" s="46"/>
      <c r="K13" s="47"/>
      <c r="L13" s="48"/>
      <c r="M13" s="49"/>
      <c r="N13" s="50"/>
      <c r="O13" s="49"/>
    </row>
    <row r="14" spans="1:16" ht="20.25" customHeight="1" thickBot="1">
      <c r="A14" s="72"/>
      <c r="B14" s="88"/>
      <c r="C14" s="53"/>
      <c r="D14" s="54"/>
      <c r="E14" s="55"/>
      <c r="F14" s="55"/>
      <c r="G14" s="55"/>
      <c r="H14" s="55"/>
      <c r="I14" s="56"/>
      <c r="J14" s="89">
        <f>J9+J10+J12+45</f>
        <v>585</v>
      </c>
      <c r="K14" s="58">
        <f>SUM(K9:K12)</f>
        <v>60.430057142857144</v>
      </c>
      <c r="L14" s="58">
        <f>L9+L10+L11+L12</f>
        <v>467.20000000000005</v>
      </c>
      <c r="M14" s="58">
        <f>M9+M10+M11+M12</f>
        <v>14.440000000000001</v>
      </c>
      <c r="N14" s="58">
        <f>N9+N10+N11+N12</f>
        <v>14.77</v>
      </c>
      <c r="O14" s="59">
        <f>O9+O10+O11+O12</f>
        <v>69.050000000000011</v>
      </c>
    </row>
    <row r="15" spans="1:16" ht="20.25" customHeight="1">
      <c r="A15" s="28" t="s">
        <v>22</v>
      </c>
      <c r="B15" s="29" t="s">
        <v>23</v>
      </c>
      <c r="C15" s="61">
        <v>101</v>
      </c>
      <c r="D15" s="31" t="s">
        <v>71</v>
      </c>
      <c r="E15" s="32"/>
      <c r="F15" s="32"/>
      <c r="G15" s="32"/>
      <c r="H15" s="32"/>
      <c r="I15" s="33"/>
      <c r="J15" s="83">
        <v>200</v>
      </c>
      <c r="K15" s="35">
        <f>[1]обед7!O17</f>
        <v>16.972000000000001</v>
      </c>
      <c r="L15" s="90">
        <v>85.84</v>
      </c>
      <c r="M15" s="90">
        <v>1.56</v>
      </c>
      <c r="N15" s="90">
        <v>4.08</v>
      </c>
      <c r="O15" s="90">
        <v>10.76</v>
      </c>
    </row>
    <row r="16" spans="1:16" ht="20.25" customHeight="1">
      <c r="A16" s="28"/>
      <c r="B16" s="29" t="s">
        <v>24</v>
      </c>
      <c r="C16" s="61">
        <v>386</v>
      </c>
      <c r="D16" s="31" t="str">
        <f>[1]мс7!D17</f>
        <v>Рис припущенный</v>
      </c>
      <c r="E16" s="32"/>
      <c r="F16" s="32"/>
      <c r="G16" s="32"/>
      <c r="H16" s="32"/>
      <c r="I16" s="33"/>
      <c r="J16" s="83">
        <v>150</v>
      </c>
      <c r="K16" s="35">
        <f>[1]обед7!O34</f>
        <v>14.822078571428573</v>
      </c>
      <c r="L16" s="90">
        <v>181.2</v>
      </c>
      <c r="M16" s="90">
        <v>3.6</v>
      </c>
      <c r="N16" s="90">
        <v>5.4</v>
      </c>
      <c r="O16" s="90">
        <v>29.4</v>
      </c>
      <c r="P16">
        <v>0</v>
      </c>
    </row>
    <row r="17" spans="1:15" ht="22.5" customHeight="1">
      <c r="A17" s="28"/>
      <c r="B17" s="29" t="s">
        <v>25</v>
      </c>
      <c r="C17" s="30">
        <v>373</v>
      </c>
      <c r="D17" s="31" t="str">
        <f>[1]мс7!D18</f>
        <v>котлета "нежная"</v>
      </c>
      <c r="E17" s="32"/>
      <c r="F17" s="32"/>
      <c r="G17" s="32"/>
      <c r="H17" s="32"/>
      <c r="I17" s="33"/>
      <c r="J17" s="40">
        <v>90</v>
      </c>
      <c r="K17" s="35">
        <f>[1]обед7!O52</f>
        <v>58.344203333333326</v>
      </c>
      <c r="L17" s="90">
        <v>190.8</v>
      </c>
      <c r="M17" s="90">
        <v>16.739999999999998</v>
      </c>
      <c r="N17" s="90">
        <v>11.16</v>
      </c>
      <c r="O17" s="90">
        <v>5.67</v>
      </c>
    </row>
    <row r="18" spans="1:15" ht="20.25" hidden="1" customHeight="1">
      <c r="A18" s="28"/>
      <c r="B18" s="29"/>
      <c r="C18" s="61"/>
      <c r="D18" s="31"/>
      <c r="E18" s="32"/>
      <c r="F18" s="32"/>
      <c r="G18" s="32"/>
      <c r="H18" s="32"/>
      <c r="I18" s="33"/>
      <c r="J18" s="40"/>
      <c r="K18" s="35"/>
      <c r="L18" s="90"/>
      <c r="M18" s="90"/>
      <c r="N18" s="90"/>
      <c r="O18" s="90"/>
    </row>
    <row r="19" spans="1:15" ht="20.25" customHeight="1">
      <c r="A19" s="28"/>
      <c r="B19" s="29" t="s">
        <v>26</v>
      </c>
      <c r="C19" s="61">
        <v>486</v>
      </c>
      <c r="D19" s="31" t="s">
        <v>72</v>
      </c>
      <c r="E19" s="32"/>
      <c r="F19" s="32"/>
      <c r="G19" s="32"/>
      <c r="H19" s="32"/>
      <c r="I19" s="33"/>
      <c r="J19" s="40">
        <v>200</v>
      </c>
      <c r="K19" s="35">
        <f>[1]обед7!O74</f>
        <v>5.4649999999999999</v>
      </c>
      <c r="L19" s="90">
        <v>46</v>
      </c>
      <c r="M19" s="90">
        <v>0.1</v>
      </c>
      <c r="N19" s="90">
        <v>0.1</v>
      </c>
      <c r="O19" s="90">
        <v>11.1</v>
      </c>
    </row>
    <row r="20" spans="1:15" ht="20.25" customHeight="1">
      <c r="A20" s="28"/>
      <c r="B20" s="29" t="s">
        <v>27</v>
      </c>
      <c r="C20" s="61">
        <v>573</v>
      </c>
      <c r="D20" s="31" t="s">
        <v>36</v>
      </c>
      <c r="E20" s="32"/>
      <c r="F20" s="32"/>
      <c r="G20" s="32"/>
      <c r="H20" s="32"/>
      <c r="I20" s="33"/>
      <c r="J20" s="40">
        <v>50</v>
      </c>
      <c r="K20" s="35">
        <f>'[1]мш6 (мк)'!K19</f>
        <v>4.07</v>
      </c>
      <c r="L20" s="35">
        <v>117</v>
      </c>
      <c r="M20" s="35">
        <v>3.8</v>
      </c>
      <c r="N20" s="35">
        <v>0.4</v>
      </c>
      <c r="O20" s="35">
        <v>24.6</v>
      </c>
    </row>
    <row r="21" spans="1:15" ht="20.25" customHeight="1">
      <c r="A21" s="28"/>
      <c r="B21" s="29" t="s">
        <v>27</v>
      </c>
      <c r="C21" s="61">
        <v>574</v>
      </c>
      <c r="D21" s="31" t="str">
        <f>[1]мс7!D22</f>
        <v>хлеб ржаной</v>
      </c>
      <c r="E21" s="32"/>
      <c r="F21" s="32"/>
      <c r="G21" s="32"/>
      <c r="H21" s="32"/>
      <c r="I21" s="33"/>
      <c r="J21" s="40">
        <v>40</v>
      </c>
      <c r="K21" s="35">
        <f>'[1]мш6 (мк)'!K20</f>
        <v>3.7</v>
      </c>
      <c r="L21" s="35">
        <v>82.4</v>
      </c>
      <c r="M21" s="35">
        <v>3.32</v>
      </c>
      <c r="N21" s="35">
        <v>0.6</v>
      </c>
      <c r="O21" s="35">
        <v>16.04</v>
      </c>
    </row>
    <row r="22" spans="1:15" ht="20.25" customHeight="1" thickBot="1">
      <c r="A22" s="28"/>
      <c r="B22" s="29" t="s">
        <v>19</v>
      </c>
      <c r="C22" s="61">
        <v>148</v>
      </c>
      <c r="D22" s="31" t="str">
        <f>'30.05'!D22:I22</f>
        <v>Овощи свежие (томаты)</v>
      </c>
      <c r="E22" s="32"/>
      <c r="F22" s="32"/>
      <c r="G22" s="32"/>
      <c r="H22" s="32"/>
      <c r="I22" s="33"/>
      <c r="J22" s="40">
        <v>60</v>
      </c>
      <c r="K22" s="35">
        <f>[1]обед7!O85</f>
        <v>12.666666666666666</v>
      </c>
      <c r="L22" s="36">
        <v>6.6</v>
      </c>
      <c r="M22" s="84">
        <v>0.42</v>
      </c>
      <c r="N22" s="85">
        <v>0.42</v>
      </c>
      <c r="O22" s="84">
        <v>1.1399999999999999</v>
      </c>
    </row>
    <row r="23" spans="1:15" ht="20.25" hidden="1" customHeight="1">
      <c r="A23" s="28"/>
      <c r="B23" s="29"/>
      <c r="C23" s="61"/>
      <c r="D23" s="31"/>
      <c r="E23" s="32"/>
      <c r="F23" s="32"/>
      <c r="G23" s="32"/>
      <c r="H23" s="32"/>
      <c r="I23" s="33"/>
      <c r="J23" s="83">
        <v>0</v>
      </c>
      <c r="K23" s="35">
        <f>[1]мс7!K24</f>
        <v>0</v>
      </c>
      <c r="L23" s="34"/>
      <c r="M23" s="91"/>
      <c r="N23" s="92"/>
      <c r="O23" s="91"/>
    </row>
    <row r="24" spans="1:15" ht="20.25" hidden="1" customHeight="1" thickBot="1">
      <c r="A24" s="28"/>
      <c r="B24" s="41"/>
      <c r="C24" s="93"/>
      <c r="D24" s="43"/>
      <c r="E24" s="44"/>
      <c r="F24" s="44"/>
      <c r="G24" s="44"/>
      <c r="H24" s="44"/>
      <c r="I24" s="45"/>
      <c r="J24" s="46">
        <v>0</v>
      </c>
      <c r="K24" s="47">
        <f>[1]мс7!K25</f>
        <v>0</v>
      </c>
      <c r="L24" s="94"/>
      <c r="M24" s="49"/>
      <c r="N24" s="50"/>
      <c r="O24" s="49"/>
    </row>
    <row r="25" spans="1:15" ht="20.25" customHeight="1" thickBot="1">
      <c r="A25" s="72"/>
      <c r="B25" s="95"/>
      <c r="C25" s="53"/>
      <c r="D25" s="54"/>
      <c r="E25" s="55"/>
      <c r="F25" s="55"/>
      <c r="G25" s="55"/>
      <c r="H25" s="55"/>
      <c r="I25" s="56"/>
      <c r="J25" s="89">
        <f>SUM(J15:J22)</f>
        <v>790</v>
      </c>
      <c r="K25" s="58">
        <f>SUM(K15:K24)</f>
        <v>116.03994857142857</v>
      </c>
      <c r="L25" s="58">
        <f>SUM(L15:L22)</f>
        <v>709.83999999999992</v>
      </c>
      <c r="M25" s="58">
        <f>SUM(M15:M22)</f>
        <v>29.540000000000003</v>
      </c>
      <c r="N25" s="58">
        <f>SUM(N15:N22)</f>
        <v>22.160000000000004</v>
      </c>
      <c r="O25" s="59">
        <f>SUM(O15:O22)</f>
        <v>98.71</v>
      </c>
    </row>
    <row r="26" spans="1:15" ht="18" customHeight="1">
      <c r="K26" s="75"/>
    </row>
    <row r="27" spans="1:15" ht="18" customHeight="1">
      <c r="A27" t="s">
        <v>28</v>
      </c>
      <c r="B27" s="76"/>
      <c r="C27" s="96" t="s">
        <v>73</v>
      </c>
    </row>
    <row r="28" spans="1:15">
      <c r="K28" s="75"/>
    </row>
    <row r="30" spans="1:15">
      <c r="K30" s="75">
        <f>K14+K25</f>
        <v>176.47000571428572</v>
      </c>
    </row>
  </sheetData>
  <mergeCells count="23">
    <mergeCell ref="D23:I23"/>
    <mergeCell ref="D24:I24"/>
    <mergeCell ref="D25:I25"/>
    <mergeCell ref="D14:I14"/>
    <mergeCell ref="A15:A25"/>
    <mergeCell ref="D15:I15"/>
    <mergeCell ref="D16:I16"/>
    <mergeCell ref="D17:I17"/>
    <mergeCell ref="D18:I18"/>
    <mergeCell ref="D19:I19"/>
    <mergeCell ref="D20:I20"/>
    <mergeCell ref="D21:I21"/>
    <mergeCell ref="D22:I22"/>
    <mergeCell ref="L4:M4"/>
    <mergeCell ref="E6:H6"/>
    <mergeCell ref="A7:O7"/>
    <mergeCell ref="D8:I8"/>
    <mergeCell ref="A9:A14"/>
    <mergeCell ref="D9:I9"/>
    <mergeCell ref="D10:I10"/>
    <mergeCell ref="D11:I11"/>
    <mergeCell ref="D12:I12"/>
    <mergeCell ref="D13:I13"/>
  </mergeCells>
  <pageMargins left="0.7" right="0.7" top="0.75" bottom="0.75" header="0.3" footer="0.3"/>
  <pageSetup paperSize="9" scale="65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P31"/>
  <sheetViews>
    <sheetView view="pageBreakPreview" zoomScale="60" workbookViewId="0">
      <selection activeCell="A7" sqref="A7:K7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0" width="11.42578125" customWidth="1"/>
    <col min="11" max="11" width="13.28515625" customWidth="1"/>
    <col min="12" max="14" width="11.42578125" customWidth="1"/>
    <col min="15" max="15" width="1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K3" s="1" t="str">
        <f>'[1]мш6 (мк)'!J3</f>
        <v>Начальник лагеря                       Филимонова Л.Н.</v>
      </c>
      <c r="L3" s="1"/>
      <c r="M3" s="1"/>
      <c r="N3" s="1"/>
      <c r="O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74</v>
      </c>
      <c r="L4" s="4" t="s">
        <v>65</v>
      </c>
      <c r="M4" s="4"/>
      <c r="N4" s="1" t="s">
        <v>56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5" ht="20.25" customHeight="1" thickBot="1">
      <c r="A7" s="7" t="s">
        <v>75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159" t="s">
        <v>7</v>
      </c>
      <c r="B8" s="160" t="s">
        <v>8</v>
      </c>
      <c r="C8" s="161" t="s">
        <v>9</v>
      </c>
      <c r="D8" s="162" t="s">
        <v>10</v>
      </c>
      <c r="E8" s="163"/>
      <c r="F8" s="163"/>
      <c r="G8" s="163"/>
      <c r="H8" s="163"/>
      <c r="I8" s="164"/>
      <c r="J8" s="165" t="s">
        <v>11</v>
      </c>
      <c r="K8" s="161" t="s">
        <v>12</v>
      </c>
      <c r="L8" s="165" t="s">
        <v>13</v>
      </c>
      <c r="M8" s="166" t="s">
        <v>14</v>
      </c>
      <c r="N8" s="167" t="s">
        <v>15</v>
      </c>
      <c r="O8" s="168" t="s">
        <v>16</v>
      </c>
    </row>
    <row r="9" spans="1:15" ht="41.25" customHeight="1">
      <c r="A9" s="28" t="s">
        <v>17</v>
      </c>
      <c r="B9" s="20" t="s">
        <v>8</v>
      </c>
      <c r="C9" s="21">
        <v>232</v>
      </c>
      <c r="D9" s="169" t="str">
        <f>[1]мс8!D9:I9</f>
        <v>каша из овсянных хлопьев  "геркулес" жидкая</v>
      </c>
      <c r="E9" s="170"/>
      <c r="F9" s="170"/>
      <c r="G9" s="170"/>
      <c r="H9" s="170"/>
      <c r="I9" s="171"/>
      <c r="J9" s="172">
        <v>200</v>
      </c>
      <c r="K9" s="173">
        <f>[1]завтрак8!G17</f>
        <v>17.165725714285713</v>
      </c>
      <c r="L9" s="103">
        <v>202</v>
      </c>
      <c r="M9" s="174">
        <v>6.4</v>
      </c>
      <c r="N9" s="175">
        <v>8.1999999999999993</v>
      </c>
      <c r="O9" s="174">
        <v>25.6</v>
      </c>
    </row>
    <row r="10" spans="1:15" ht="20.25" customHeight="1">
      <c r="A10" s="28"/>
      <c r="B10" s="29" t="s">
        <v>18</v>
      </c>
      <c r="C10" s="30">
        <v>460</v>
      </c>
      <c r="D10" s="176" t="str">
        <f>[1]мс8!D10:I10</f>
        <v>чай с молоком</v>
      </c>
      <c r="E10" s="177"/>
      <c r="F10" s="177"/>
      <c r="G10" s="177"/>
      <c r="H10" s="177"/>
      <c r="I10" s="178"/>
      <c r="J10" s="112">
        <v>200</v>
      </c>
      <c r="K10" s="179">
        <f>[1]мс8!K10</f>
        <v>8.56</v>
      </c>
      <c r="L10" s="36">
        <v>64</v>
      </c>
      <c r="M10" s="180">
        <v>1.6</v>
      </c>
      <c r="N10" s="181">
        <v>1.3</v>
      </c>
      <c r="O10" s="180">
        <v>11.5</v>
      </c>
    </row>
    <row r="11" spans="1:15" ht="20.25" customHeight="1">
      <c r="A11" s="28"/>
      <c r="B11" s="29" t="s">
        <v>27</v>
      </c>
      <c r="C11" s="86" t="s">
        <v>33</v>
      </c>
      <c r="D11" s="176" t="s">
        <v>43</v>
      </c>
      <c r="E11" s="177"/>
      <c r="F11" s="177"/>
      <c r="G11" s="177"/>
      <c r="H11" s="177"/>
      <c r="I11" s="178"/>
      <c r="J11" s="139" t="s">
        <v>76</v>
      </c>
      <c r="K11" s="179">
        <f>[1]завтрак8!G50</f>
        <v>16.856428571428573</v>
      </c>
      <c r="L11" s="36">
        <v>137</v>
      </c>
      <c r="M11" s="180">
        <v>5</v>
      </c>
      <c r="N11" s="181">
        <v>6.6</v>
      </c>
      <c r="O11" s="180">
        <v>14.1</v>
      </c>
    </row>
    <row r="12" spans="1:15" ht="20.25" hidden="1" customHeight="1">
      <c r="A12" s="28"/>
      <c r="B12" s="29"/>
      <c r="C12" s="86"/>
      <c r="D12" s="176"/>
      <c r="E12" s="177"/>
      <c r="F12" s="177"/>
      <c r="G12" s="177"/>
      <c r="H12" s="177"/>
      <c r="I12" s="178"/>
      <c r="J12" s="112"/>
      <c r="K12" s="179"/>
      <c r="L12" s="36"/>
      <c r="M12" s="180"/>
      <c r="N12" s="181"/>
      <c r="O12" s="180"/>
    </row>
    <row r="13" spans="1:15" ht="20.25" hidden="1" customHeight="1">
      <c r="A13" s="28"/>
      <c r="B13" s="39"/>
      <c r="C13" s="30"/>
      <c r="D13" s="176"/>
      <c r="E13" s="177"/>
      <c r="F13" s="177"/>
      <c r="G13" s="177"/>
      <c r="H13" s="177"/>
      <c r="I13" s="178"/>
      <c r="J13" s="182">
        <v>0</v>
      </c>
      <c r="K13" s="179">
        <f>[1]мс8!K13</f>
        <v>0</v>
      </c>
      <c r="L13" s="36">
        <f>[1]мс8!L13</f>
        <v>0</v>
      </c>
      <c r="M13" s="36">
        <f>[1]мс8!M13</f>
        <v>0</v>
      </c>
      <c r="N13" s="36">
        <f>[1]мс8!N13</f>
        <v>0</v>
      </c>
      <c r="O13" s="36">
        <f>[1]мс8!O13</f>
        <v>0</v>
      </c>
    </row>
    <row r="14" spans="1:15" ht="20.25" customHeight="1" thickBot="1">
      <c r="A14" s="28"/>
      <c r="B14" s="41" t="s">
        <v>35</v>
      </c>
      <c r="C14" s="42">
        <v>82</v>
      </c>
      <c r="D14" s="183" t="s">
        <v>77</v>
      </c>
      <c r="E14" s="184"/>
      <c r="F14" s="184"/>
      <c r="G14" s="184"/>
      <c r="H14" s="184"/>
      <c r="I14" s="185"/>
      <c r="J14" s="48">
        <v>140</v>
      </c>
      <c r="K14" s="186">
        <f>[1]завтрак8!G61</f>
        <v>13.5</v>
      </c>
      <c r="L14" s="48">
        <v>61.6</v>
      </c>
      <c r="M14" s="187">
        <v>0.56000000000000005</v>
      </c>
      <c r="N14" s="188">
        <v>0.56000000000000005</v>
      </c>
      <c r="O14" s="187">
        <v>13.72</v>
      </c>
    </row>
    <row r="15" spans="1:15" ht="20.25" customHeight="1" thickBot="1">
      <c r="A15" s="51"/>
      <c r="B15" s="88"/>
      <c r="C15" s="53"/>
      <c r="D15" s="54"/>
      <c r="E15" s="55"/>
      <c r="F15" s="55"/>
      <c r="G15" s="55"/>
      <c r="H15" s="55"/>
      <c r="I15" s="56"/>
      <c r="J15" s="189">
        <f>J9+J10+J14+40+5</f>
        <v>585</v>
      </c>
      <c r="K15" s="190">
        <f>K9+K10+K11+K12+K13+K14</f>
        <v>56.082154285714289</v>
      </c>
      <c r="L15" s="191">
        <f>L9+L10+L11+L12+L13+L14</f>
        <v>464.6</v>
      </c>
      <c r="M15" s="191">
        <f>M9+M10+M11+M12+M13+M14</f>
        <v>13.56</v>
      </c>
      <c r="N15" s="191">
        <f>N9+N10+N11+N12+N13+N14</f>
        <v>16.66</v>
      </c>
      <c r="O15" s="192">
        <f>O9+O10+O11+O12+O13+O14</f>
        <v>64.92</v>
      </c>
    </row>
    <row r="16" spans="1:15" ht="20.25" customHeight="1">
      <c r="A16" s="19" t="s">
        <v>22</v>
      </c>
      <c r="B16" s="193" t="s">
        <v>19</v>
      </c>
      <c r="C16" s="60">
        <v>157</v>
      </c>
      <c r="D16" s="169" t="str">
        <f>[1]обед8!A92</f>
        <v>овощи консервированные</v>
      </c>
      <c r="E16" s="170"/>
      <c r="F16" s="170"/>
      <c r="G16" s="170"/>
      <c r="H16" s="170"/>
      <c r="I16" s="171"/>
      <c r="J16" s="172">
        <v>60</v>
      </c>
      <c r="K16" s="173">
        <f>[1]обед8!O100</f>
        <v>33.659999999999997</v>
      </c>
      <c r="L16" s="173">
        <v>38.4</v>
      </c>
      <c r="M16" s="173">
        <v>1.8</v>
      </c>
      <c r="N16" s="173">
        <v>2.4</v>
      </c>
      <c r="O16" s="103">
        <v>3</v>
      </c>
    </row>
    <row r="17" spans="1:16" ht="20.25" customHeight="1">
      <c r="A17" s="28"/>
      <c r="B17" s="29" t="s">
        <v>23</v>
      </c>
      <c r="C17" s="61">
        <v>39</v>
      </c>
      <c r="D17" s="176" t="s">
        <v>78</v>
      </c>
      <c r="E17" s="177"/>
      <c r="F17" s="177"/>
      <c r="G17" s="177"/>
      <c r="H17" s="177"/>
      <c r="I17" s="178"/>
      <c r="J17" s="112">
        <v>200</v>
      </c>
      <c r="K17" s="179">
        <f>[1]обед8!O17</f>
        <v>7.6029999999999989</v>
      </c>
      <c r="L17" s="36">
        <v>80.599999999999994</v>
      </c>
      <c r="M17" s="36">
        <v>2.16</v>
      </c>
      <c r="N17" s="36">
        <v>2.08</v>
      </c>
      <c r="O17" s="36">
        <v>13.44</v>
      </c>
    </row>
    <row r="18" spans="1:16" ht="20.25" customHeight="1">
      <c r="A18" s="28"/>
      <c r="B18" s="29" t="s">
        <v>24</v>
      </c>
      <c r="C18" s="61">
        <v>377</v>
      </c>
      <c r="D18" s="176" t="str">
        <f>[1]мс8!D17:I17</f>
        <v>Пюре картофельное</v>
      </c>
      <c r="E18" s="177"/>
      <c r="F18" s="177"/>
      <c r="G18" s="177"/>
      <c r="H18" s="177"/>
      <c r="I18" s="178"/>
      <c r="J18" s="112">
        <v>100</v>
      </c>
      <c r="K18" s="179">
        <f>[1]обед8!O34</f>
        <v>19.05941142857143</v>
      </c>
      <c r="L18" s="36">
        <v>68</v>
      </c>
      <c r="M18" s="36">
        <v>2.1</v>
      </c>
      <c r="N18" s="36">
        <v>4</v>
      </c>
      <c r="O18" s="36">
        <v>6.1</v>
      </c>
      <c r="P18">
        <v>0</v>
      </c>
    </row>
    <row r="19" spans="1:16" ht="20.25" hidden="1" customHeight="1">
      <c r="A19" s="28"/>
      <c r="B19" s="29" t="s">
        <v>79</v>
      </c>
      <c r="C19" s="61">
        <f>[1]мс8!C18</f>
        <v>380</v>
      </c>
      <c r="D19" s="176" t="str">
        <f>[1]мс8!D18</f>
        <v>капуста тушенная</v>
      </c>
      <c r="E19" s="177"/>
      <c r="F19" s="177"/>
      <c r="G19" s="177"/>
      <c r="H19" s="177"/>
      <c r="I19" s="178"/>
      <c r="J19" s="112">
        <v>50</v>
      </c>
      <c r="K19" s="179">
        <v>0</v>
      </c>
      <c r="L19" s="36">
        <v>55.2</v>
      </c>
      <c r="M19" s="180">
        <v>1.6</v>
      </c>
      <c r="N19" s="181">
        <v>2.72</v>
      </c>
      <c r="O19" s="180">
        <v>6.08</v>
      </c>
    </row>
    <row r="20" spans="1:16" ht="40.5" customHeight="1">
      <c r="A20" s="28"/>
      <c r="B20" s="29" t="s">
        <v>25</v>
      </c>
      <c r="C20" s="61">
        <v>350</v>
      </c>
      <c r="D20" s="176" t="s">
        <v>80</v>
      </c>
      <c r="E20" s="177"/>
      <c r="F20" s="177"/>
      <c r="G20" s="177"/>
      <c r="H20" s="177"/>
      <c r="I20" s="178"/>
      <c r="J20" s="139" t="s">
        <v>58</v>
      </c>
      <c r="K20" s="179">
        <f>[1]обед8!O66+[1]обед8!O89</f>
        <v>25.440683166023167</v>
      </c>
      <c r="L20" s="36">
        <f>153</f>
        <v>153</v>
      </c>
      <c r="M20" s="36">
        <v>9</v>
      </c>
      <c r="N20" s="36">
        <v>9</v>
      </c>
      <c r="O20" s="36">
        <v>9</v>
      </c>
    </row>
    <row r="21" spans="1:16" ht="20.25" customHeight="1">
      <c r="A21" s="28"/>
      <c r="B21" s="29" t="s">
        <v>26</v>
      </c>
      <c r="C21" s="61">
        <f>[1]мс8!C21</f>
        <v>495</v>
      </c>
      <c r="D21" s="176" t="str">
        <f>[1]мс8!D21:I21</f>
        <v>компот из смеси сухофруктов</v>
      </c>
      <c r="E21" s="177"/>
      <c r="F21" s="177"/>
      <c r="G21" s="177"/>
      <c r="H21" s="177"/>
      <c r="I21" s="178"/>
      <c r="J21" s="182">
        <v>200</v>
      </c>
      <c r="K21" s="179">
        <f>[1]обед8!O77</f>
        <v>3.86</v>
      </c>
      <c r="L21" s="36">
        <v>84</v>
      </c>
      <c r="M21" s="180">
        <v>0.6</v>
      </c>
      <c r="N21" s="181">
        <v>0.1</v>
      </c>
      <c r="O21" s="180">
        <v>20.100000000000001</v>
      </c>
    </row>
    <row r="22" spans="1:16" ht="20.25" customHeight="1">
      <c r="A22" s="28"/>
      <c r="B22" s="29" t="s">
        <v>27</v>
      </c>
      <c r="C22" s="61">
        <v>573</v>
      </c>
      <c r="D22" s="176" t="s">
        <v>81</v>
      </c>
      <c r="E22" s="177"/>
      <c r="F22" s="177"/>
      <c r="G22" s="177"/>
      <c r="H22" s="177"/>
      <c r="I22" s="178"/>
      <c r="J22" s="182">
        <v>50</v>
      </c>
      <c r="K22" s="179">
        <f>'[1]мш7 мл.кл'!K20</f>
        <v>4.07</v>
      </c>
      <c r="L22" s="36">
        <v>117</v>
      </c>
      <c r="M22" s="36">
        <v>3.8</v>
      </c>
      <c r="N22" s="36">
        <v>0.4</v>
      </c>
      <c r="O22" s="36">
        <v>24.6</v>
      </c>
    </row>
    <row r="23" spans="1:16" ht="20.25" customHeight="1">
      <c r="A23" s="28"/>
      <c r="B23" s="29" t="s">
        <v>27</v>
      </c>
      <c r="C23" s="61">
        <v>574</v>
      </c>
      <c r="D23" s="176" t="str">
        <f>[1]мс8!D23:I23</f>
        <v>хлеб ржаной</v>
      </c>
      <c r="E23" s="177"/>
      <c r="F23" s="177"/>
      <c r="G23" s="177"/>
      <c r="H23" s="177"/>
      <c r="I23" s="178"/>
      <c r="J23" s="182">
        <v>40</v>
      </c>
      <c r="K23" s="179">
        <f>'[1]мш7 мл.кл'!K21</f>
        <v>3.7</v>
      </c>
      <c r="L23" s="36">
        <v>82.4</v>
      </c>
      <c r="M23" s="36">
        <v>3.32</v>
      </c>
      <c r="N23" s="36">
        <v>0.6</v>
      </c>
      <c r="O23" s="36">
        <v>16.04</v>
      </c>
    </row>
    <row r="24" spans="1:16" ht="20.25" customHeight="1">
      <c r="A24" s="28"/>
      <c r="B24" s="29"/>
      <c r="C24" s="61"/>
      <c r="D24" s="31"/>
      <c r="E24" s="32"/>
      <c r="F24" s="32"/>
      <c r="G24" s="32"/>
      <c r="H24" s="32"/>
      <c r="I24" s="33"/>
      <c r="J24" s="112"/>
      <c r="K24" s="179"/>
      <c r="L24" s="112"/>
      <c r="M24" s="116"/>
      <c r="N24" s="117"/>
      <c r="O24" s="116"/>
    </row>
    <row r="25" spans="1:16" ht="20.25" customHeight="1" thickBot="1">
      <c r="A25" s="28"/>
      <c r="B25" s="41"/>
      <c r="C25" s="93"/>
      <c r="D25" s="43"/>
      <c r="E25" s="44"/>
      <c r="F25" s="44"/>
      <c r="G25" s="44"/>
      <c r="H25" s="44"/>
      <c r="I25" s="45"/>
      <c r="J25" s="46"/>
      <c r="K25" s="186"/>
      <c r="L25" s="48"/>
      <c r="M25" s="194"/>
      <c r="N25" s="195"/>
      <c r="O25" s="194"/>
    </row>
    <row r="26" spans="1:16" ht="20.25" customHeight="1" thickBot="1">
      <c r="A26" s="72"/>
      <c r="B26" s="95"/>
      <c r="C26" s="53"/>
      <c r="D26" s="54"/>
      <c r="E26" s="55"/>
      <c r="F26" s="55"/>
      <c r="G26" s="55"/>
      <c r="H26" s="55"/>
      <c r="I26" s="56"/>
      <c r="J26" s="196">
        <f>J16+J17+J18+J21+J22+J23+120+J19</f>
        <v>820</v>
      </c>
      <c r="K26" s="190">
        <f>SUM(K16:K23)</f>
        <v>97.393094594594587</v>
      </c>
      <c r="L26" s="191">
        <f>SUM(L16:L23)</f>
        <v>678.6</v>
      </c>
      <c r="M26" s="191">
        <f>SUM(M16:M23)</f>
        <v>24.380000000000003</v>
      </c>
      <c r="N26" s="191">
        <f>SUM(N16:N23)</f>
        <v>21.300000000000004</v>
      </c>
      <c r="O26" s="192">
        <f>SUM(O16:O23)</f>
        <v>98.359999999999985</v>
      </c>
    </row>
    <row r="27" spans="1:16" ht="18" customHeight="1">
      <c r="K27" s="75"/>
    </row>
    <row r="28" spans="1:16" ht="18" customHeight="1">
      <c r="A28" t="s">
        <v>28</v>
      </c>
      <c r="B28" s="76"/>
      <c r="C28" s="76" t="s">
        <v>29</v>
      </c>
    </row>
    <row r="29" spans="1:16">
      <c r="K29" s="75"/>
    </row>
    <row r="31" spans="1:16">
      <c r="K31" s="75">
        <f>K15+K26</f>
        <v>153.47524888030887</v>
      </c>
    </row>
  </sheetData>
  <mergeCells count="23">
    <mergeCell ref="D24:I24"/>
    <mergeCell ref="D25:I25"/>
    <mergeCell ref="D26:I26"/>
    <mergeCell ref="D15:I15"/>
    <mergeCell ref="A16:A26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5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2:P32"/>
  <sheetViews>
    <sheetView view="pageBreakPreview" zoomScale="60" zoomScaleNormal="50" workbookViewId="0">
      <selection activeCell="A7" sqref="A7:K7"/>
    </sheetView>
  </sheetViews>
  <sheetFormatPr defaultRowHeight="12.75"/>
  <cols>
    <col min="1" max="1" width="15" customWidth="1"/>
    <col min="2" max="2" width="19.7109375" customWidth="1"/>
    <col min="3" max="3" width="10.5703125" customWidth="1"/>
    <col min="4" max="9" width="11.28515625" customWidth="1"/>
    <col min="10" max="14" width="11.42578125" customWidth="1"/>
    <col min="15" max="15" width="12.85546875" customWidth="1"/>
  </cols>
  <sheetData>
    <row r="2" spans="1:15" ht="20.25" customHeight="1">
      <c r="K2" s="1" t="s">
        <v>0</v>
      </c>
      <c r="L2" s="1"/>
      <c r="M2" s="1"/>
      <c r="N2" s="1"/>
    </row>
    <row r="3" spans="1:15" ht="20.25" customHeight="1">
      <c r="K3" s="1" t="str">
        <f>'[1]мш8 (мл.кл)'!K3</f>
        <v>Начальник лагеря                       Филимонова Л.Н.</v>
      </c>
      <c r="L3" s="1"/>
      <c r="M3" s="1"/>
      <c r="N3" s="1"/>
      <c r="O3" s="2"/>
    </row>
    <row r="4" spans="1:15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" t="s">
        <v>82</v>
      </c>
      <c r="L4" s="4" t="s">
        <v>65</v>
      </c>
      <c r="M4" s="4"/>
      <c r="N4" s="1" t="s">
        <v>4</v>
      </c>
      <c r="O4" s="2"/>
    </row>
    <row r="5" spans="1:15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5"/>
      <c r="M5" s="5"/>
      <c r="N5" s="1"/>
      <c r="O5" s="2"/>
    </row>
    <row r="6" spans="1:15" ht="20.25" customHeight="1">
      <c r="A6" s="3"/>
      <c r="B6" s="3"/>
      <c r="C6" s="3"/>
      <c r="E6" s="6" t="s">
        <v>63</v>
      </c>
      <c r="F6" s="3"/>
      <c r="H6" s="3"/>
      <c r="I6" s="3"/>
      <c r="J6" s="3"/>
    </row>
    <row r="7" spans="1:15" ht="20.25" customHeight="1" thickBot="1">
      <c r="A7" s="7" t="s">
        <v>83</v>
      </c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2"/>
      <c r="N7" s="8"/>
      <c r="O7" s="2"/>
    </row>
    <row r="8" spans="1:15" ht="40.5" customHeight="1" thickBot="1">
      <c r="A8" s="9" t="s">
        <v>7</v>
      </c>
      <c r="B8" s="10" t="s">
        <v>8</v>
      </c>
      <c r="C8" s="11" t="s">
        <v>9</v>
      </c>
      <c r="D8" s="12" t="s">
        <v>10</v>
      </c>
      <c r="E8" s="13"/>
      <c r="F8" s="13"/>
      <c r="G8" s="13"/>
      <c r="H8" s="13"/>
      <c r="I8" s="14"/>
      <c r="J8" s="15" t="s">
        <v>11</v>
      </c>
      <c r="K8" s="11" t="s">
        <v>12</v>
      </c>
      <c r="L8" s="15" t="s">
        <v>13</v>
      </c>
      <c r="M8" s="16" t="s">
        <v>14</v>
      </c>
      <c r="N8" s="17" t="s">
        <v>15</v>
      </c>
      <c r="O8" s="18" t="s">
        <v>16</v>
      </c>
    </row>
    <row r="9" spans="1:15" ht="41.25" customHeight="1">
      <c r="A9" s="19" t="s">
        <v>17</v>
      </c>
      <c r="B9" s="20" t="s">
        <v>8</v>
      </c>
      <c r="C9" s="21">
        <v>140</v>
      </c>
      <c r="D9" s="169" t="str">
        <f>[1]мс9!D9</f>
        <v>суп молочный с крупой</v>
      </c>
      <c r="E9" s="170"/>
      <c r="F9" s="170"/>
      <c r="G9" s="170"/>
      <c r="H9" s="170"/>
      <c r="I9" s="171"/>
      <c r="J9" s="80">
        <f>[1]мс9!J9</f>
        <v>200</v>
      </c>
      <c r="K9" s="26">
        <f>[1]завтрак9!G17</f>
        <v>17.669071428571428</v>
      </c>
      <c r="L9" s="26">
        <v>130</v>
      </c>
      <c r="M9" s="26">
        <v>4.8</v>
      </c>
      <c r="N9" s="26">
        <v>5</v>
      </c>
      <c r="O9" s="153">
        <v>16.440000000000001</v>
      </c>
    </row>
    <row r="10" spans="1:15" ht="20.25" customHeight="1">
      <c r="A10" s="28"/>
      <c r="B10" s="29" t="s">
        <v>18</v>
      </c>
      <c r="C10" s="30">
        <f>[1]мс9!C10</f>
        <v>462</v>
      </c>
      <c r="D10" s="176" t="str">
        <f>[1]мс9!D10</f>
        <v>какао с молоком</v>
      </c>
      <c r="E10" s="177"/>
      <c r="F10" s="177"/>
      <c r="G10" s="177"/>
      <c r="H10" s="177"/>
      <c r="I10" s="178"/>
      <c r="J10" s="83">
        <f>[1]мс9!J10</f>
        <v>200</v>
      </c>
      <c r="K10" s="35">
        <f>[1]мс9!K10</f>
        <v>24.259999999999998</v>
      </c>
      <c r="L10" s="35">
        <v>94</v>
      </c>
      <c r="M10" s="35">
        <v>3.3</v>
      </c>
      <c r="N10" s="35">
        <v>2.9</v>
      </c>
      <c r="O10" s="154">
        <v>13.8</v>
      </c>
    </row>
    <row r="11" spans="1:15" ht="20.25" customHeight="1">
      <c r="A11" s="28"/>
      <c r="B11" s="29" t="s">
        <v>27</v>
      </c>
      <c r="C11" s="30">
        <v>70</v>
      </c>
      <c r="D11" s="176" t="s">
        <v>43</v>
      </c>
      <c r="E11" s="177"/>
      <c r="F11" s="177"/>
      <c r="G11" s="177"/>
      <c r="H11" s="177"/>
      <c r="I11" s="178"/>
      <c r="J11" s="83" t="s">
        <v>84</v>
      </c>
      <c r="K11" s="35">
        <f>[1]завтрак9!G50</f>
        <v>16.856428571428573</v>
      </c>
      <c r="L11" s="35">
        <v>137</v>
      </c>
      <c r="M11" s="35">
        <v>5</v>
      </c>
      <c r="N11" s="35">
        <v>6.6</v>
      </c>
      <c r="O11" s="154">
        <v>14.1</v>
      </c>
    </row>
    <row r="12" spans="1:15" ht="20.25" customHeight="1">
      <c r="A12" s="28"/>
      <c r="B12" s="29" t="s">
        <v>27</v>
      </c>
      <c r="C12" s="30" t="str">
        <f>[1]мс9!C12</f>
        <v>82</v>
      </c>
      <c r="D12" s="176" t="s">
        <v>37</v>
      </c>
      <c r="E12" s="177"/>
      <c r="F12" s="177"/>
      <c r="G12" s="177"/>
      <c r="H12" s="177"/>
      <c r="I12" s="178"/>
      <c r="J12" s="83">
        <f>[1]мс9!J12</f>
        <v>140</v>
      </c>
      <c r="K12" s="35">
        <f>[1]завтрак9!G61</f>
        <v>13.5</v>
      </c>
      <c r="L12" s="35">
        <v>61.6</v>
      </c>
      <c r="M12" s="35">
        <v>0.56000000000000005</v>
      </c>
      <c r="N12" s="35">
        <v>0.56000000000000005</v>
      </c>
      <c r="O12" s="154">
        <v>13.72</v>
      </c>
    </row>
    <row r="13" spans="1:15" ht="20.25" hidden="1" customHeight="1">
      <c r="A13" s="28"/>
      <c r="B13" s="39"/>
      <c r="C13" s="30"/>
      <c r="D13" s="176"/>
      <c r="E13" s="177"/>
      <c r="F13" s="177"/>
      <c r="G13" s="177"/>
      <c r="H13" s="177"/>
      <c r="I13" s="178"/>
      <c r="J13" s="40">
        <v>0</v>
      </c>
      <c r="K13" s="35">
        <f>[1]мс9!K13</f>
        <v>0</v>
      </c>
      <c r="L13" s="35">
        <f>[1]мс9!L13</f>
        <v>0</v>
      </c>
      <c r="M13" s="35">
        <f>[1]мс9!M13</f>
        <v>0</v>
      </c>
      <c r="N13" s="35">
        <f>[1]мс9!N13</f>
        <v>0</v>
      </c>
      <c r="O13" s="154">
        <f>[1]мс9!O13</f>
        <v>0</v>
      </c>
    </row>
    <row r="14" spans="1:15" ht="20.25" customHeight="1" thickBot="1">
      <c r="A14" s="28"/>
      <c r="B14" s="41"/>
      <c r="C14" s="42"/>
      <c r="D14" s="183"/>
      <c r="E14" s="184"/>
      <c r="F14" s="184"/>
      <c r="G14" s="184"/>
      <c r="H14" s="184"/>
      <c r="I14" s="185"/>
      <c r="J14" s="46"/>
      <c r="K14" s="47"/>
      <c r="L14" s="48"/>
      <c r="M14" s="49"/>
      <c r="N14" s="50"/>
      <c r="O14" s="49"/>
    </row>
    <row r="15" spans="1:15" ht="20.25" customHeight="1" thickBot="1">
      <c r="A15" s="51"/>
      <c r="B15" s="52"/>
      <c r="C15" s="53"/>
      <c r="D15" s="54"/>
      <c r="E15" s="55"/>
      <c r="F15" s="55"/>
      <c r="G15" s="55"/>
      <c r="H15" s="55"/>
      <c r="I15" s="56"/>
      <c r="J15" s="89">
        <f>J9+J10+J12+40+5</f>
        <v>585</v>
      </c>
      <c r="K15" s="58">
        <f>K9+K10+K11+K12+K13+K14</f>
        <v>72.285499999999999</v>
      </c>
      <c r="L15" s="58">
        <f>L9+L10+L11+L12+L13+L14</f>
        <v>422.6</v>
      </c>
      <c r="M15" s="58">
        <f>M9+M10+M11+M12+M13+M14</f>
        <v>13.66</v>
      </c>
      <c r="N15" s="58">
        <f>N9+N10+N11+N12+N13+N14</f>
        <v>15.06</v>
      </c>
      <c r="O15" s="59">
        <f>O9+O10+O11+O12+O13+O14</f>
        <v>58.06</v>
      </c>
    </row>
    <row r="16" spans="1:15" ht="20.25" customHeight="1">
      <c r="A16" s="19" t="s">
        <v>22</v>
      </c>
      <c r="B16" s="108" t="s">
        <v>19</v>
      </c>
      <c r="C16" s="25">
        <v>148</v>
      </c>
      <c r="D16" s="169" t="s">
        <v>48</v>
      </c>
      <c r="E16" s="170"/>
      <c r="F16" s="170"/>
      <c r="G16" s="170"/>
      <c r="H16" s="170"/>
      <c r="I16" s="171"/>
      <c r="J16" s="197">
        <v>60</v>
      </c>
      <c r="K16" s="27">
        <f>[1]обед9!O71</f>
        <v>9.2307692307692299</v>
      </c>
      <c r="L16" s="27">
        <v>6.6</v>
      </c>
      <c r="M16" s="27">
        <v>0.42</v>
      </c>
      <c r="N16" s="27">
        <v>0.42</v>
      </c>
      <c r="O16" s="27">
        <v>1.1399999999999999</v>
      </c>
    </row>
    <row r="17" spans="1:16" ht="20.25" customHeight="1">
      <c r="A17" s="28"/>
      <c r="B17" s="29" t="s">
        <v>23</v>
      </c>
      <c r="C17" s="61">
        <v>128</v>
      </c>
      <c r="D17" s="176" t="str">
        <f>[1]обед9!Y4</f>
        <v>Суп-лапша домашняя.</v>
      </c>
      <c r="E17" s="177"/>
      <c r="F17" s="177"/>
      <c r="G17" s="177"/>
      <c r="H17" s="177"/>
      <c r="I17" s="178"/>
      <c r="J17" s="198">
        <v>200</v>
      </c>
      <c r="K17" s="35">
        <f>[1]обед9!O16</f>
        <v>9.4475428571428566</v>
      </c>
      <c r="L17" s="90">
        <v>71.400000000000006</v>
      </c>
      <c r="M17" s="90">
        <v>2</v>
      </c>
      <c r="N17" s="90">
        <v>3.08</v>
      </c>
      <c r="O17" s="90">
        <v>8.9</v>
      </c>
    </row>
    <row r="18" spans="1:16" ht="20.25" hidden="1" customHeight="1">
      <c r="A18" s="28"/>
      <c r="B18" s="29" t="s">
        <v>24</v>
      </c>
      <c r="C18" s="61">
        <f>[1]мс9!C17</f>
        <v>385</v>
      </c>
      <c r="D18" s="176"/>
      <c r="E18" s="177"/>
      <c r="F18" s="177"/>
      <c r="G18" s="177"/>
      <c r="H18" s="177"/>
      <c r="I18" s="178"/>
      <c r="J18" s="198">
        <v>0</v>
      </c>
      <c r="K18" s="35">
        <v>0</v>
      </c>
      <c r="L18" s="90">
        <v>0</v>
      </c>
      <c r="M18" s="90">
        <v>0</v>
      </c>
      <c r="N18" s="90">
        <v>0</v>
      </c>
      <c r="O18" s="90">
        <v>0</v>
      </c>
      <c r="P18">
        <v>0</v>
      </c>
    </row>
    <row r="19" spans="1:16" ht="18.75">
      <c r="A19" s="28"/>
      <c r="B19" s="29" t="s">
        <v>25</v>
      </c>
      <c r="C19" s="61">
        <v>375</v>
      </c>
      <c r="D19" s="176" t="str">
        <f>[1]обед9!Q19</f>
        <v>плов из отварной птицы</v>
      </c>
      <c r="E19" s="177"/>
      <c r="F19" s="177"/>
      <c r="G19" s="177"/>
      <c r="H19" s="177"/>
      <c r="I19" s="178"/>
      <c r="J19" s="199">
        <v>150</v>
      </c>
      <c r="K19" s="35">
        <f>[1]обед9!O33</f>
        <v>35.272725000000008</v>
      </c>
      <c r="L19" s="90">
        <v>249.75</v>
      </c>
      <c r="M19" s="90">
        <v>15</v>
      </c>
      <c r="N19" s="90">
        <v>12.75</v>
      </c>
      <c r="O19" s="90">
        <v>18.75</v>
      </c>
    </row>
    <row r="20" spans="1:16" ht="20.25" customHeight="1">
      <c r="A20" s="28"/>
      <c r="B20" s="29" t="s">
        <v>26</v>
      </c>
      <c r="C20" s="61">
        <v>491</v>
      </c>
      <c r="D20" s="176" t="str">
        <f>[1]обед9!Q52</f>
        <v>компот из ягод замороженных</v>
      </c>
      <c r="E20" s="177"/>
      <c r="F20" s="177"/>
      <c r="G20" s="177"/>
      <c r="H20" s="177"/>
      <c r="I20" s="178"/>
      <c r="J20" s="199">
        <v>200</v>
      </c>
      <c r="K20" s="35">
        <f>[1]обед9!O60</f>
        <v>17.850000000000001</v>
      </c>
      <c r="L20" s="90">
        <v>44</v>
      </c>
      <c r="M20" s="84">
        <v>0.2</v>
      </c>
      <c r="N20" s="85">
        <v>0.1</v>
      </c>
      <c r="O20" s="84">
        <v>10.7</v>
      </c>
    </row>
    <row r="21" spans="1:16" ht="20.25" customHeight="1">
      <c r="A21" s="28"/>
      <c r="B21" s="29" t="s">
        <v>27</v>
      </c>
      <c r="C21" s="61">
        <v>573</v>
      </c>
      <c r="D21" s="176" t="s">
        <v>81</v>
      </c>
      <c r="E21" s="177"/>
      <c r="F21" s="177"/>
      <c r="G21" s="177"/>
      <c r="H21" s="177"/>
      <c r="I21" s="178"/>
      <c r="J21" s="199">
        <v>50</v>
      </c>
      <c r="K21" s="179">
        <f>'[1]мш8 (мл.кл)'!K22</f>
        <v>4.07</v>
      </c>
      <c r="L21" s="36">
        <v>117</v>
      </c>
      <c r="M21" s="36">
        <v>3.8</v>
      </c>
      <c r="N21" s="36">
        <v>0.4</v>
      </c>
      <c r="O21" s="36">
        <v>24.6</v>
      </c>
    </row>
    <row r="22" spans="1:16" ht="20.25" customHeight="1" thickBot="1">
      <c r="A22" s="28"/>
      <c r="B22" s="29" t="s">
        <v>27</v>
      </c>
      <c r="C22" s="61">
        <v>574</v>
      </c>
      <c r="D22" s="176" t="s">
        <v>61</v>
      </c>
      <c r="E22" s="177"/>
      <c r="F22" s="177"/>
      <c r="G22" s="177"/>
      <c r="H22" s="177"/>
      <c r="I22" s="178"/>
      <c r="J22" s="199">
        <v>40</v>
      </c>
      <c r="K22" s="179">
        <f>'[1]мш8 (мл.кл)'!K23</f>
        <v>3.7</v>
      </c>
      <c r="L22" s="36">
        <v>82.4</v>
      </c>
      <c r="M22" s="36">
        <v>3.32</v>
      </c>
      <c r="N22" s="36">
        <v>0.6</v>
      </c>
      <c r="O22" s="36">
        <v>16.04</v>
      </c>
    </row>
    <row r="23" spans="1:16" ht="20.25" hidden="1" customHeight="1">
      <c r="A23" s="28"/>
      <c r="B23" s="29" t="s">
        <v>19</v>
      </c>
      <c r="C23" s="61">
        <f>[1]мс9!C22</f>
        <v>574</v>
      </c>
      <c r="D23" s="31" t="str">
        <f>[1]обед9!Q63</f>
        <v>Свежие помидоры порционно</v>
      </c>
      <c r="E23" s="32"/>
      <c r="F23" s="32"/>
      <c r="G23" s="32"/>
      <c r="H23" s="32"/>
      <c r="I23" s="33"/>
      <c r="J23" s="40">
        <f>[1]обед9!S65*1000</f>
        <v>100</v>
      </c>
      <c r="K23" s="35" t="e">
        <f>[1]обед9!W71</f>
        <v>#DIV/0!</v>
      </c>
      <c r="L23" s="90">
        <f>20/100*J23</f>
        <v>20</v>
      </c>
      <c r="M23" s="90">
        <f>1.1/100*J23</f>
        <v>1.1000000000000001</v>
      </c>
      <c r="N23" s="90">
        <f>0.33/100*J23</f>
        <v>0.33</v>
      </c>
      <c r="O23" s="90">
        <f>3.7/100*J23</f>
        <v>3.7000000000000006</v>
      </c>
    </row>
    <row r="24" spans="1:16" ht="20.25" hidden="1" customHeight="1">
      <c r="A24" s="28"/>
      <c r="B24" s="29"/>
      <c r="C24" s="61">
        <f>[1]мс9!C23</f>
        <v>0</v>
      </c>
      <c r="D24" s="31"/>
      <c r="E24" s="32"/>
      <c r="F24" s="32"/>
      <c r="G24" s="32"/>
      <c r="H24" s="32"/>
      <c r="I24" s="33"/>
      <c r="J24" s="83">
        <v>0</v>
      </c>
      <c r="K24" s="35">
        <f>[1]мс8!K25</f>
        <v>0</v>
      </c>
      <c r="L24" s="34"/>
      <c r="M24" s="91"/>
      <c r="N24" s="92"/>
      <c r="O24" s="91"/>
    </row>
    <row r="25" spans="1:16" ht="20.25" hidden="1" customHeight="1">
      <c r="A25" s="28"/>
      <c r="B25" s="41"/>
      <c r="C25" s="93"/>
      <c r="D25" s="43"/>
      <c r="E25" s="44"/>
      <c r="F25" s="44"/>
      <c r="G25" s="44"/>
      <c r="H25" s="44"/>
      <c r="I25" s="45"/>
      <c r="J25" s="46">
        <v>0</v>
      </c>
      <c r="K25" s="47">
        <f>[1]мс8!K26</f>
        <v>0</v>
      </c>
      <c r="L25" s="94"/>
      <c r="M25" s="49"/>
      <c r="N25" s="50"/>
      <c r="O25" s="49"/>
    </row>
    <row r="26" spans="1:16" ht="20.25" customHeight="1" thickBot="1">
      <c r="A26" s="72"/>
      <c r="B26" s="73"/>
      <c r="C26" s="53"/>
      <c r="D26" s="54"/>
      <c r="E26" s="55"/>
      <c r="F26" s="55"/>
      <c r="G26" s="55"/>
      <c r="H26" s="55"/>
      <c r="I26" s="56"/>
      <c r="J26" s="127">
        <f t="shared" ref="J26:O26" si="0">SUM(J16:J22)</f>
        <v>700</v>
      </c>
      <c r="K26" s="58">
        <f t="shared" si="0"/>
        <v>79.571037087912103</v>
      </c>
      <c r="L26" s="58">
        <f t="shared" si="0"/>
        <v>571.15</v>
      </c>
      <c r="M26" s="58">
        <f t="shared" si="0"/>
        <v>24.740000000000002</v>
      </c>
      <c r="N26" s="58">
        <f t="shared" si="0"/>
        <v>17.350000000000001</v>
      </c>
      <c r="O26" s="59">
        <f t="shared" si="0"/>
        <v>80.13</v>
      </c>
    </row>
    <row r="27" spans="1:16" ht="18" customHeight="1">
      <c r="K27" s="75"/>
    </row>
    <row r="28" spans="1:16" ht="18" customHeight="1">
      <c r="A28" t="s">
        <v>28</v>
      </c>
      <c r="B28" s="76"/>
      <c r="C28" s="96" t="s">
        <v>29</v>
      </c>
    </row>
    <row r="29" spans="1:16">
      <c r="K29" s="75"/>
    </row>
    <row r="32" spans="1:16">
      <c r="K32" s="75">
        <f>K15+K26</f>
        <v>151.8565370879121</v>
      </c>
    </row>
  </sheetData>
  <mergeCells count="23">
    <mergeCell ref="D24:I24"/>
    <mergeCell ref="D25:I25"/>
    <mergeCell ref="D26:I26"/>
    <mergeCell ref="D15:I15"/>
    <mergeCell ref="A16:A26"/>
    <mergeCell ref="D16:I16"/>
    <mergeCell ref="D17:I17"/>
    <mergeCell ref="D18:I18"/>
    <mergeCell ref="D19:I19"/>
    <mergeCell ref="D20:I20"/>
    <mergeCell ref="D21:I21"/>
    <mergeCell ref="D22:I22"/>
    <mergeCell ref="D23:I23"/>
    <mergeCell ref="L4:M4"/>
    <mergeCell ref="A7:K7"/>
    <mergeCell ref="D8:I8"/>
    <mergeCell ref="A9:A15"/>
    <mergeCell ref="D9:I9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66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26.05</vt:lpstr>
      <vt:lpstr>27.05</vt:lpstr>
      <vt:lpstr>28.05</vt:lpstr>
      <vt:lpstr>29.05</vt:lpstr>
      <vt:lpstr>30.05</vt:lpstr>
      <vt:lpstr>02.06</vt:lpstr>
      <vt:lpstr>03.06</vt:lpstr>
      <vt:lpstr>04.06</vt:lpstr>
      <vt:lpstr>05.06</vt:lpstr>
      <vt:lpstr>06.06</vt:lpstr>
      <vt:lpstr>09.06</vt:lpstr>
      <vt:lpstr>10.06</vt:lpstr>
      <vt:lpstr>11.06</vt:lpstr>
      <vt:lpstr>'02.06'!Область_печати</vt:lpstr>
      <vt:lpstr>'03.06'!Область_печати</vt:lpstr>
      <vt:lpstr>'04.06'!Область_печати</vt:lpstr>
      <vt:lpstr>'05.06'!Область_печати</vt:lpstr>
      <vt:lpstr>'06.06'!Область_печати</vt:lpstr>
      <vt:lpstr>'09.06'!Область_печати</vt:lpstr>
      <vt:lpstr>'10.06'!Область_печати</vt:lpstr>
      <vt:lpstr>'11.06'!Область_печати</vt:lpstr>
      <vt:lpstr>'26.05'!Область_печати</vt:lpstr>
      <vt:lpstr>'27.05'!Область_печати</vt:lpstr>
      <vt:lpstr>'28.05'!Область_печати</vt:lpstr>
      <vt:lpstr>'29.05'!Область_печати</vt:lpstr>
      <vt:lpstr>'30.05'!Область_печати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</dc:creator>
  <cp:lastModifiedBy>кристина</cp:lastModifiedBy>
  <dcterms:created xsi:type="dcterms:W3CDTF">2025-06-10T17:00:42Z</dcterms:created>
  <dcterms:modified xsi:type="dcterms:W3CDTF">2025-06-10T17:12:12Z</dcterms:modified>
</cp:coreProperties>
</file>